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49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46.xml" ContentType="application/vnd.openxmlformats-officedocument.spreadsheetml.worksheet+xml"/>
  <Override PartName="/xl/worksheets/sheet6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51.xml" ContentType="application/vnd.openxmlformats-officedocument.spreadsheetml.worksheet+xml"/>
  <Override PartName="/xl/worksheets/sheet14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1.xml" ContentType="application/vnd.ms-excel.controlproperties+xml"/>
  <Override PartName="/xl/ctrlProps/ctrlProps20.xml" ContentType="application/vnd.ms-excel.controlproperties+xml"/>
  <Override PartName="/xl/ctrlProps/ctrlProps18.xml" ContentType="application/vnd.ms-excel.controlproperties+xml"/>
  <Override PartName="/xl/ctrlProps/ctrlProps9.xml" ContentType="application/vnd.ms-excel.controlproperties+xml"/>
  <Override PartName="/xl/ctrlProps/ctrlProps17.xml" ContentType="application/vnd.ms-excel.controlproperties+xml"/>
  <Override PartName="/xl/ctrlProps/ctrlProps16.xml" ContentType="application/vnd.ms-excel.controlproperties+xml"/>
  <Override PartName="/xl/ctrlProps/ctrlProps14.xml" ContentType="application/vnd.ms-excel.controlproperties+xml"/>
  <Override PartName="/xl/ctrlProps/ctrlProps6.xml" ContentType="application/vnd.ms-excel.controlproperties+xml"/>
  <Override PartName="/xl/ctrlProps/ctrlProps13.xml" ContentType="application/vnd.ms-excel.controlproperties+xml"/>
  <Override PartName="/xl/ctrlProps/ctrlProps4.xml" ContentType="application/vnd.ms-excel.controlproperties+xml"/>
  <Override PartName="/xl/ctrlProps/ctrlProps34.xml" ContentType="application/vnd.ms-excel.controlproperties+xml"/>
  <Override PartName="/xl/ctrlProps/ctrlProps22.xml" ContentType="application/vnd.ms-excel.controlproperties+xml"/>
  <Override PartName="/xl/ctrlProps/ctrlProps33.xml" ContentType="application/vnd.ms-excel.controlproperties+xml"/>
  <Override PartName="/xl/ctrlProps/ctrlProps32.xml" ContentType="application/vnd.ms-excel.controlproperties+xml"/>
  <Override PartName="/xl/ctrlProps/ctrlProps29.xml" ContentType="application/vnd.ms-excel.controlproperties+xml"/>
  <Override PartName="/xl/ctrlProps/ctrlProps30.xml" ContentType="application/vnd.ms-excel.controlproperties+xml"/>
  <Override PartName="/xl/ctrlProps/ctrlProps28.xml" ContentType="application/vnd.ms-excel.controlproperties+xml"/>
  <Override PartName="/xl/ctrlProps/ctrlProps26.xml" ContentType="application/vnd.ms-excel.controlproperties+xml"/>
  <Override PartName="/xl/ctrlProps/ctrlProps25.xml" ContentType="application/vnd.ms-excel.controlproperties+xml"/>
  <Override PartName="/xl/ctrlProps/ctrlProps24.xml" ContentType="application/vnd.ms-excel.controlproperties+xml"/>
  <Override PartName="/xl/ctrlProps/ctrlProps3.xml" ContentType="application/vnd.ms-excel.controlproperties+xml"/>
  <Override PartName="/xl/ctrlProps/ctrlProps2.xml" ContentType="application/vnd.ms-excel.controlproperties+xml"/>
  <Override PartName="/xl/ctrlProps/ctrlProps11.xml" ContentType="application/vnd.ms-excel.controlpropertie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drawings/drawing15.xml" ContentType="application/vnd.openxmlformats-officedocument.drawing+xml"/>
  <Override PartName="/xl/drawings/vmlDrawing5.vml" ContentType="application/vnd.openxmlformats-officedocument.vmlDrawing"/>
  <Override PartName="/xl/drawings/vmlDrawing4.vml" ContentType="application/vnd.openxmlformats-officedocument.vmlDrawing"/>
  <Override PartName="/xl/drawings/drawing5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_rels/drawing36.xml.rels" ContentType="application/vnd.openxmlformats-package.relationships+xml"/>
  <Override PartName="/xl/drawings/_rels/drawing12.xml.rels" ContentType="application/vnd.openxmlformats-package.relationships+xml"/>
  <Override PartName="/xl/drawings/_rels/drawing35.xml.rels" ContentType="application/vnd.openxmlformats-package.relationships+xml"/>
  <Override PartName="/xl/drawings/_rels/drawing23.xml.rels" ContentType="application/vnd.openxmlformats-package.relationships+xml"/>
  <Override PartName="/xl/drawings/_rels/drawing31.xml.rels" ContentType="application/vnd.openxmlformats-package.relationships+xml"/>
  <Override PartName="/xl/drawings/_rels/drawing27.xml.rels" ContentType="application/vnd.openxmlformats-package.relationships+xml"/>
  <Override PartName="/xl/drawings/_rels/drawing15.xml.rels" ContentType="application/vnd.openxmlformats-package.relationships+xml"/>
  <Override PartName="/xl/drawings/_rels/drawing19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drawing12.xml" ContentType="application/vnd.openxmlformats-officedocument.drawing+xml"/>
  <Override PartName="/xl/drawings/vmlDrawing2.vml" ContentType="application/vnd.openxmlformats-officedocument.vmlDrawing"/>
  <Override PartName="/xl/drawings/drawing36.xml" ContentType="application/vnd.openxmlformats-officedocument.drawing+xml"/>
  <Override PartName="/xl/drawings/drawing35.xml" ContentType="application/vnd.openxmlformats-officedocument.drawing+xml"/>
  <Override PartName="/xl/drawings/drawing23.xml" ContentType="application/vnd.openxmlformats-officedocument.drawing+xml"/>
  <Override PartName="/xl/drawings/drawing31.xml" ContentType="application/vnd.openxmlformats-officedocument.drawing+xml"/>
  <Override PartName="/xl/drawings/drawing27.xml" ContentType="application/vnd.openxmlformats-officedocument.drawing+xml"/>
  <Override PartName="/xl/drawings/vmlDrawing8.vml" ContentType="application/vnd.openxmlformats-officedocument.vmlDrawing"/>
  <Override PartName="/xl/drawings/vmlDrawing10.vml" ContentType="application/vnd.openxmlformats-officedocument.vmlDrawing"/>
  <Override PartName="/xl/drawings/vmlDrawing9.vml" ContentType="application/vnd.openxmlformats-officedocument.vmlDrawing"/>
  <Override PartName="/xl/drawings/drawing19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8.xml" ContentType="application/vnd.openxmlformats-officedocument.drawing+xml"/>
  <Override PartName="/xl/drawings/vmlDrawing7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Financial Book Position" sheetId="2" state="visible" r:id="rId4"/>
    <sheet name="Maturity Gap Analysis" sheetId="3" state="visible" r:id="rId5"/>
    <sheet name="GRMS Detail" sheetId="4" state="visible" r:id="rId6"/>
    <sheet name="QueryPage" sheetId="5" state="visible" r:id="rId7"/>
    <sheet name="NSS1" sheetId="6" state="visible" r:id="rId8"/>
    <sheet name="NSS2" sheetId="7" state="visible" r:id="rId9"/>
    <sheet name="FT-ENOVATE" sheetId="8" state="visible" r:id="rId10"/>
    <sheet name="ENOVATE" sheetId="9" state="visible" r:id="rId11"/>
    <sheet name="TP" sheetId="10" state="visible" r:id="rId12"/>
    <sheet name="ENOV-RT" sheetId="11" state="visible" r:id="rId13"/>
    <sheet name="ENOV-PB" sheetId="12" state="visible" r:id="rId14"/>
    <sheet name="Financial Position Prior Day" sheetId="13" state="visible" r:id="rId15"/>
    <sheet name="Diff" sheetId="14" state="visible" r:id="rId16"/>
    <sheet name="Months" sheetId="15" state="visible" r:id="rId17"/>
    <sheet name="R1" sheetId="16" state="visible" r:id="rId18"/>
    <sheet name="R2" sheetId="17" state="visible" r:id="rId19"/>
    <sheet name="R3" sheetId="18" state="visible" r:id="rId20"/>
    <sheet name="R4" sheetId="19" state="visible" r:id="rId21"/>
    <sheet name="R5" sheetId="20" state="visible" r:id="rId22"/>
    <sheet name="R6" sheetId="21" state="visible" r:id="rId23"/>
    <sheet name="R7" sheetId="22" state="visible" r:id="rId24"/>
    <sheet name="R8" sheetId="23" state="visible" r:id="rId25"/>
    <sheet name="R9" sheetId="24" state="visible" r:id="rId26"/>
    <sheet name="R10" sheetId="25" state="visible" r:id="rId27"/>
    <sheet name="R11" sheetId="26" state="visible" r:id="rId28"/>
    <sheet name="R12" sheetId="27" state="visible" r:id="rId29"/>
    <sheet name="R13" sheetId="28" state="visible" r:id="rId30"/>
    <sheet name="R14" sheetId="29" state="visible" r:id="rId31"/>
    <sheet name="R15" sheetId="30" state="visible" r:id="rId32"/>
    <sheet name="R16" sheetId="31" state="visible" r:id="rId33"/>
    <sheet name="R17" sheetId="32" state="visible" r:id="rId34"/>
    <sheet name="R18" sheetId="33" state="visible" r:id="rId35"/>
    <sheet name="R19" sheetId="34" state="visible" r:id="rId36"/>
    <sheet name="R20" sheetId="35" state="visible" r:id="rId37"/>
    <sheet name="R21" sheetId="36" state="visible" r:id="rId38"/>
    <sheet name="R22" sheetId="37" state="visible" r:id="rId39"/>
    <sheet name="R23" sheetId="38" state="visible" r:id="rId40"/>
    <sheet name="R24" sheetId="39" state="visible" r:id="rId41"/>
    <sheet name="R25" sheetId="40" state="visible" r:id="rId42"/>
    <sheet name="R26" sheetId="41" state="visible" r:id="rId43"/>
    <sheet name="R27" sheetId="42" state="visible" r:id="rId44"/>
    <sheet name="R28" sheetId="43" state="visible" r:id="rId45"/>
    <sheet name="R29" sheetId="44" state="visible" r:id="rId46"/>
    <sheet name="R30" sheetId="45" state="visible" r:id="rId47"/>
    <sheet name="R31" sheetId="46" state="visible" r:id="rId48"/>
    <sheet name="R32" sheetId="47" state="visible" r:id="rId49"/>
    <sheet name="R33" sheetId="48" state="visible" r:id="rId50"/>
    <sheet name="R34" sheetId="49" state="visible" r:id="rId51"/>
    <sheet name="R35" sheetId="50" state="visible" r:id="rId52"/>
    <sheet name="R36" sheetId="51" state="visible" r:id="rId53"/>
    <sheet name="R37" sheetId="52" state="visible" r:id="rId54"/>
    <sheet name="Temp" sheetId="53" state="visible" r:id="rId55"/>
  </sheets>
  <externalReferences>
    <externalReference r:id="rId56"/>
    <externalReference r:id="rId57"/>
  </externalReferences>
  <definedNames>
    <definedName function="false" hidden="false" localSheetId="11" name="_xlnm.Print_Area" vbProcedure="false">'ENOV-PB'!$A$1:$AJ$19</definedName>
    <definedName function="false" hidden="false" localSheetId="10" name="_xlnm.Print_Area" vbProcedure="false">'ENOV-RT'!$A$1:$AJ$19</definedName>
    <definedName function="false" hidden="false" localSheetId="1" name="_xlnm.Print_Area" vbProcedure="false">'Financial Book Position'!$A$1:$AK$31</definedName>
    <definedName function="false" hidden="false" localSheetId="1" name="_xlnm.Print_Titles" vbProcedure="false">'Financial Book Position'!$A:$A,'Financial Book Position'!$1:$9</definedName>
    <definedName function="false" hidden="false" localSheetId="12" name="_xlnm.Print_Area" vbProcedure="false">'Financial Position Prior Day'!$A$10:$AH$32</definedName>
    <definedName function="false" hidden="false" localSheetId="12" name="_xlnm.Print_Titles" vbProcedure="false">'Financial Position Prior Day'!$A:$A,'Financial Position Prior Day'!$1:$9</definedName>
    <definedName function="false" hidden="false" localSheetId="7" name="_xlnm.Print_Area" vbProcedure="false">'FT-ENOVATE'!$A$1:$AJ$19</definedName>
    <definedName function="false" hidden="true" localSheetId="3" name="_xlnm._FilterDatabase" vbProcedure="false">'GRMS Detail'!$A$1:$H$2</definedName>
    <definedName function="false" hidden="false" localSheetId="28" name="_xlnm.Print_Area" vbProcedure="false">R14!$A$2:$J$3</definedName>
    <definedName function="false" hidden="false" localSheetId="16" name="_xlnm.Print_Area" vbProcedure="false">R2!$A$2:$J$3</definedName>
    <definedName function="false" hidden="false" localSheetId="0" name="_xlnm.Print_Area" vbProcedure="false">'Run Query'!$A$1:$H$61</definedName>
    <definedName function="false" hidden="false" localSheetId="9" name="_xlnm.Print_Area" vbProcedure="false">TP!$A$1:$AJ$19</definedName>
    <definedName function="false" hidden="false" name="_x000e__x0015_?RA" vbProcedure="false">'[1]Orig Sched'!BR$17477</definedName>
    <definedName function="false" hidden="false" name="'_x0015_?DA" vbProcedure="false">'[1]Orig Sched'!BR$17477</definedName>
    <definedName function="false" hidden="false" name="Book" vbProcedure="false">'Run Query'!$H$23:$H$100</definedName>
    <definedName function="false" hidden="false" name="BookList" vbProcedure="false">QueryPage!$D$5</definedName>
    <definedName function="false" hidden="false" name="BookTypeCd" vbProcedure="false">#REF!</definedName>
    <definedName function="false" hidden="false" name="BOOK_ID" vbProcedure="false">'GRMS Detail'!$B$1:$B$340</definedName>
    <definedName function="false" hidden="false" name="Book_Type" vbProcedure="false">'Run Query'!$G$23:$G$100</definedName>
    <definedName function="false" hidden="false" name="BucketTable" vbProcedure="false">Months!$D$3:$F$288</definedName>
    <definedName function="false" hidden="false" name="CurrentPostId" vbProcedure="false">'Run Query'!$J$24</definedName>
    <definedName function="false" hidden="false" name="Daily_Hedge" vbProcedure="false">'Run Query'!$L$1</definedName>
    <definedName function="false" hidden="false" name="DateBucket" vbProcedure="false">'GRMS Detail'!$F$2</definedName>
    <definedName function="false" hidden="false" name="DateTable" vbProcedure="false">Months!$D$3</definedName>
    <definedName function="false" hidden="false" name="DATE_BUCKETS" vbProcedure="false">'GRMS Detail'!$F$2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GRMSQueryReturnArea" vbProcedure="false">'GRMS Detail'!$A$1:$E$340</definedName>
    <definedName function="false" hidden="false" name="InputRange" vbProcedure="false">QueryPage!$C$5:$E$21</definedName>
    <definedName function="false" hidden="false" name="IntraMonth_Buckets" vbProcedure="false">Months!$I$20:$J$82</definedName>
    <definedName function="false" hidden="false" name="IntraSumMonths" vbProcedure="false">Months!$J$20:$J$82</definedName>
    <definedName function="false" hidden="false" name="LastDay" vbProcedure="false">'Run Query'!$C$8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ost_id" vbProcedure="false">'Run Query'!$B$25</definedName>
    <definedName function="false" hidden="false" name="PriorPostId" vbProcedure="false">'Run Query'!$I$24</definedName>
    <definedName function="false" hidden="false" name="PromptMonth" vbProcedure="false">'Run Query'!$B$8</definedName>
    <definedName function="false" hidden="false" name="PR_CRV_CD" vbProcedure="false">#REF!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QueryArea" vbProcedure="false">QueryPage!$F$4:$H$27</definedName>
    <definedName function="false" hidden="false" name="Reference" vbProcedure="false">'GRMS Detail'!$H$2</definedName>
    <definedName function="false" hidden="false" name="REF_DT" vbProcedure="false">'GRMS Detail'!$A$1:$A$340</definedName>
    <definedName function="false" hidden="false" name="SIFO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Months!$F$3:$F$288</definedName>
    <definedName function="false" hidden="false" name="SumNumber" vbProcedure="false">Months!$D$3:$E$288</definedName>
    <definedName function="false" hidden="false" name="TodaysDate" vbProcedure="false">'Run Query'!$B$5</definedName>
    <definedName function="false" hidden="false" name="UID" vbProcedure="false">'Run Query'!$B$2</definedName>
    <definedName function="false" hidden="false" name="wrn_RollDetail_" vbProcedure="false">{"BookBal",#N/A,FALSE,"Roll-1";"DailyChange",#N/A,FALSE,"Roll-1";"Schedules",#N/A,FALSE,"Roll-1"}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2" name="NX1" vbProcedure="false">'Run Query'!$C$15</definedName>
    <definedName function="false" hidden="false" localSheetId="2" name="SIFO" vbProcedure="false">{"BookBal",#N/A,FALSE,"Roll-1";"DailyChange",#N/A,FALSE,"Roll-1";"Schedules",#N/A,FALSE,"Roll-1"}</definedName>
    <definedName function="false" hidden="false" localSheetId="2" name="wrn_RollDetail_" vbProcedure="false">{"BookBal",#N/A,FALSE,"Roll-1";"DailyChange",#N/A,FALSE,"Roll-1";"Schedules",#N/A,FALSE,"Roll-1"}</definedName>
    <definedName function="false" hidden="false" localSheetId="3" name="BucketTable" vbProcedure="false">Months!$D$3:$F$288</definedName>
    <definedName function="false" hidden="false" localSheetId="3" name="ExternalData1" vbProcedure="false">'GRMS Detail'!$A$1:$E$340</definedName>
    <definedName function="false" hidden="false" localSheetId="3" name="PromptMonth" vbProcedure="false">'Run Query'!$B$8</definedName>
    <definedName function="false" hidden="false" localSheetId="3" name="SIFO" vbProcedure="false">{"BookBal",#N/A,FALSE,"Roll-1";"DailyChange",#N/A,FALSE,"Roll-1";"Schedules",#N/A,FALSE,"Roll-1"}</definedName>
    <definedName function="false" hidden="false" localSheetId="3" name="SumMonths" vbProcedure="false">Months!$F$3:$F$288</definedName>
    <definedName function="false" hidden="false" localSheetId="3" name="wrn_RollDetail_" vbProcedure="false">{"BookBal",#N/A,FALSE,"Roll-1";"DailyChange",#N/A,FALSE,"Roll-1";"Schedules",#N/A,FALSE,"Roll-1"}</definedName>
    <definedName function="false" hidden="false" localSheetId="4" name="DayOfTheMonth" vbProcedure="false">'Run Query'!$B$7</definedName>
    <definedName function="false" hidden="false" localSheetId="4" name="SIFO" vbProcedure="false">{"BookBal",#N/A,FALSE,"Roll-1";"DailyChange",#N/A,FALSE,"Roll-1";"Schedules",#N/A,FALSE,"Roll-1"}</definedName>
    <definedName function="false" hidden="false" localSheetId="4" name="wrn_RollDetail_" vbProcedure="false">{"BookBal",#N/A,FALSE,"Roll-1";"DailyChange",#N/A,FALSE,"Roll-1";"Schedules",#N/A,FALSE,"Roll-1"}</definedName>
    <definedName function="false" hidden="false" localSheetId="8" name="SIFO" vbProcedure="false">{"BookBal",#N/A,FALSE,"Roll-1";"DailyChange",#N/A,FALSE,"Roll-1";"Schedules",#N/A,FALSE,"Roll-1"}</definedName>
    <definedName function="false" hidden="false" localSheetId="8" name="wrn_RollDetail_" vbProcedure="false">{"BookBal",#N/A,FALSE,"Roll-1";"DailyChange",#N/A,FALSE,"Roll-1";"Schedules",#N/A,FALSE,"Roll-1"}</definedName>
    <definedName function="false" hidden="false" localSheetId="10" name="SIFO" vbProcedure="false">{"BookBal",#N/A,FALSE,"Roll-1";"DailyChange",#N/A,FALSE,"Roll-1";"Schedules",#N/A,FALSE,"Roll-1"}</definedName>
    <definedName function="false" hidden="false" localSheetId="10" name="wrn_RollDetail_" vbProcedure="false">{"BookBal",#N/A,FALSE,"Roll-1";"DailyChange",#N/A,FALSE,"Roll-1";"Schedules",#N/A,FALSE,"Roll-1"}</definedName>
    <definedName function="false" hidden="false" localSheetId="11" name="SIFO" vbProcedure="false">{"BookBal",#N/A,FALSE,"Roll-1";"DailyChange",#N/A,FALSE,"Roll-1";"Schedules",#N/A,FALSE,"Roll-1"}</definedName>
    <definedName function="false" hidden="false" localSheetId="11" name="wrn_RollDetail_" vbProcedure="false">{"BookBal",#N/A,FALSE,"Roll-1";"DailyChange",#N/A,FALSE,"Roll-1";"Schedules",#N/A,FALSE,"Roll-1"}</definedName>
    <definedName function="false" hidden="false" localSheetId="27" name="SIFO" vbProcedure="false">{"BookBal",#N/A,FALSE,"Roll-1";"DailyChange",#N/A,FALSE,"Roll-1";"Schedules",#N/A,FALSE,"Roll-1"}</definedName>
    <definedName function="false" hidden="false" localSheetId="27" name="wrn_RollDetail_" vbProcedure="false">{"BookBal",#N/A,FALSE,"Roll-1";"DailyChange",#N/A,FALSE,"Roll-1";"Schedules",#N/A,FALSE,"Roll-1"}</definedName>
    <definedName function="false" hidden="false" localSheetId="28" name="SIFO" vbProcedure="false">{"BookBal",#N/A,FALSE,"Roll-1";"DailyChange",#N/A,FALSE,"Roll-1";"Schedules",#N/A,FALSE,"Roll-1"}</definedName>
    <definedName function="false" hidden="false" localSheetId="28" name="wrn_RollDetail_" vbProcedure="false">{"BookBal",#N/A,FALSE,"Roll-1";"DailyChange",#N/A,FALSE,"Roll-1";"Schedules",#N/A,FALSE,"Roll-1"}</definedName>
    <definedName function="false" hidden="false" localSheetId="29" name="SIFO" vbProcedure="false">{"BookBal",#N/A,FALSE,"Roll-1";"DailyChange",#N/A,FALSE,"Roll-1";"Schedules",#N/A,FALSE,"Roll-1"}</definedName>
    <definedName function="false" hidden="false" localSheetId="29" name="wrn_RollDetail_" vbProcedure="false">{"BookBal",#N/A,FALSE,"Roll-1";"DailyChange",#N/A,FALSE,"Roll-1";"Schedules",#N/A,FALSE,"Roll-1"}</definedName>
    <definedName function="false" hidden="false" localSheetId="30" name="SIFO" vbProcedure="false">{"BookBal",#N/A,FALSE,"Roll-1";"DailyChange",#N/A,FALSE,"Roll-1";"Schedules",#N/A,FALSE,"Roll-1"}</definedName>
    <definedName function="false" hidden="false" localSheetId="30" name="wrn_RollDetail_" vbProcedure="false">{"BookBal",#N/A,FALSE,"Roll-1";"DailyChange",#N/A,FALSE,"Roll-1";"Schedules",#N/A,FALSE,"Roll-1"}</definedName>
    <definedName function="false" hidden="false" localSheetId="31" name="SIFO" vbProcedure="false">{"BookBal",#N/A,FALSE,"Roll-1";"DailyChange",#N/A,FALSE,"Roll-1";"Schedules",#N/A,FALSE,"Roll-1"}</definedName>
    <definedName function="false" hidden="false" localSheetId="31" name="wrn_RollDetail_" vbProcedure="false">{"BookBal",#N/A,FALSE,"Roll-1";"DailyChange",#N/A,FALSE,"Roll-1";"Schedules",#N/A,FALSE,"Roll-1"}</definedName>
    <definedName function="false" hidden="false" localSheetId="32" name="SIFO" vbProcedure="false">{"BookBal",#N/A,FALSE,"Roll-1";"DailyChange",#N/A,FALSE,"Roll-1";"Schedules",#N/A,FALSE,"Roll-1"}</definedName>
    <definedName function="false" hidden="false" localSheetId="32" name="wrn_RollDetail_" vbProcedure="false">{"BookBal",#N/A,FALSE,"Roll-1";"DailyChange",#N/A,FALSE,"Roll-1";"Schedules",#N/A,FALSE,"Roll-1"}</definedName>
    <definedName function="false" hidden="false" localSheetId="33" name="SIFO" vbProcedure="false">{"BookBal",#N/A,FALSE,"Roll-1";"DailyChange",#N/A,FALSE,"Roll-1";"Schedules",#N/A,FALSE,"Roll-1"}</definedName>
    <definedName function="false" hidden="false" localSheetId="33" name="wrn_RollDetail_" vbProcedure="false">{"BookBal",#N/A,FALSE,"Roll-1";"DailyChange",#N/A,FALSE,"Roll-1";"Schedules",#N/A,FALSE,"Roll-1"}</definedName>
    <definedName function="false" hidden="false" localSheetId="43" name="SIFO" vbProcedure="false">{"BookBal",#N/A,FALSE,"Roll-1";"DailyChange",#N/A,FALSE,"Roll-1";"Schedules",#N/A,FALSE,"Roll-1"}</definedName>
    <definedName function="false" hidden="false" localSheetId="43" name="wrn_RollDetail_" vbProcedure="false">{"BookBal",#N/A,FALSE,"Roll-1";"DailyChange",#N/A,FALSE,"Roll-1";"Schedules",#N/A,FALSE,"Roll-1"}</definedName>
    <definedName function="false" hidden="false" localSheetId="51" name="SIFO" vbProcedure="false">{"BookBal",#N/A,FALSE,"Roll-1";"DailyChange",#N/A,FALSE,"Roll-1";"Schedules",#N/A,FALSE,"Roll-1"}</definedName>
    <definedName function="false" hidden="false" localSheetId="51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</xdr:colOff>
                <xdr:row>3</xdr:row>
                <xdr:rowOff>8</xdr:rowOff>
              </xdr:from>
              <xdr:to>
                <xdr:col>3</xdr:col>
                <xdr:colOff>-234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<sst xmlns="http://schemas.openxmlformats.org/spreadsheetml/2006/main" count="2111" uniqueCount="259">
  <si>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</si>
  <si>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</si>
  <si>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</si>
  <si>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</si>
  <si>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</si>
  <si>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</si>
  <si>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</si>
  <si>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</si>
  <si>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daily.</t>
  </si>
  <si>
    <t xml:space="preserve">PromptMonth</t>
  </si>
  <si>
    <t xml:space="preserve">StartRange</t>
  </si>
  <si>
    <t xml:space="preserve">D4</t>
  </si>
  <si>
    <t xml:space="preserve">Enter NYMEX Date:</t>
  </si>
  <si>
    <t xml:space="preserve">NXB3</t>
  </si>
  <si>
    <t xml:space="preserve">NXB2</t>
  </si>
  <si>
    <t xml:space="preserve">NX1</t>
  </si>
  <si>
    <t xml:space="preserve"> 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</si>
  <si>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' button has been pressed, please do not disturb Excel.  Doing so will make you a bad person.</t>
    </r>
  </si>
  <si>
    <t xml:space="preserve">Current
Post Id's</t>
  </si>
  <si>
    <t xml:space="preserve">Prior
Post Id's</t>
  </si>
  <si>
    <t xml:space="preserve">Date</t>
  </si>
  <si>
    <t xml:space="preserve">#</t>
  </si>
  <si>
    <t xml:space="preserve">Name</t>
  </si>
  <si>
    <t xml:space="preserve">Type</t>
  </si>
  <si>
    <t xml:space="preserve">Book Type</t>
  </si>
  <si>
    <t xml:space="preserve">Book</t>
  </si>
  <si>
    <t xml:space="preserve">Post Ids</t>
  </si>
  <si>
    <t xml:space="preserve">Price</t>
  </si>
  <si>
    <t xml:space="preserve">P</t>
  </si>
  <si>
    <t xml:space="preserve">IM-EMWNSS1-PRC</t>
  </si>
  <si>
    <t xml:space="preserve">Basis</t>
  </si>
  <si>
    <t xml:space="preserve">D</t>
  </si>
  <si>
    <t xml:space="preserve">IM-EMWNSS1-BAS</t>
  </si>
  <si>
    <t xml:space="preserve">Index</t>
  </si>
  <si>
    <t xml:space="preserve">I</t>
  </si>
  <si>
    <t xml:space="preserve">IM-EMWNSS1-IDX</t>
  </si>
  <si>
    <t xml:space="preserve">IM-EMWNSS2-PRC</t>
  </si>
  <si>
    <t xml:space="preserve">IM-EMWNSS2-BAS</t>
  </si>
  <si>
    <t xml:space="preserve">IM-EMWNSS2-IDX</t>
  </si>
  <si>
    <t xml:space="preserve">FT-IM-ENOV-PRC</t>
  </si>
  <si>
    <t xml:space="preserve">FT-IM-ENOV-BAS</t>
  </si>
  <si>
    <t xml:space="preserve">FT-IM-ENOV-IDX</t>
  </si>
  <si>
    <t xml:space="preserve">INTRA-ENOV-PRC</t>
  </si>
  <si>
    <t xml:space="preserve">INTRA-ENOV-BAS</t>
  </si>
  <si>
    <t xml:space="preserve">INTRA-ENOV-IDX</t>
  </si>
  <si>
    <t xml:space="preserve">TP-EMWNSS-PRC</t>
  </si>
  <si>
    <t xml:space="preserve">TP-EMWNSS-BAS</t>
  </si>
  <si>
    <t xml:space="preserve">TP-EMWNSS-IDX</t>
  </si>
  <si>
    <t xml:space="preserve">Gas Daily</t>
  </si>
  <si>
    <t xml:space="preserve">GD</t>
  </si>
  <si>
    <t xml:space="preserve">M</t>
  </si>
  <si>
    <t xml:space="preserve">INTRA-EMWNSS1-GDL</t>
  </si>
  <si>
    <t xml:space="preserve">IM-EMWNSS2-GDL</t>
  </si>
  <si>
    <t xml:space="preserve">FT-IM-ENOV-GDL</t>
  </si>
  <si>
    <t xml:space="preserve">INTRA-ENOV-GDL</t>
  </si>
  <si>
    <t xml:space="preserve">TP-EMWNSS-GDL</t>
  </si>
  <si>
    <t xml:space="preserve">Physical</t>
  </si>
  <si>
    <t xml:space="preserve">PHY</t>
  </si>
  <si>
    <t xml:space="preserve">INTRA-EMWNSS1-PHY</t>
  </si>
  <si>
    <t xml:space="preserve">IM-EMWNSS2-PHY</t>
  </si>
  <si>
    <t xml:space="preserve">FT-IM-ENOV-PHY</t>
  </si>
  <si>
    <t xml:space="preserve">INTRA-ENOV-PHY</t>
  </si>
  <si>
    <t xml:space="preserve">GD Index</t>
  </si>
  <si>
    <t xml:space="preserve">FT-ENOVRT-PRC</t>
  </si>
  <si>
    <t xml:space="preserve">FT-ENOVRT-BAS</t>
  </si>
  <si>
    <t xml:space="preserve">FT-ENOVRT-GDL</t>
  </si>
  <si>
    <t xml:space="preserve">FT-ENOVPB-PRC</t>
  </si>
  <si>
    <t xml:space="preserve">FT-ENOVPB-BAS</t>
  </si>
  <si>
    <t xml:space="preserve">FT-ENOVPB-GDL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</si>
  <si>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</si>
  <si>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</si>
  <si>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</si>
  <si>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</si>
  <si>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Post ID</t>
  </si>
  <si>
    <t xml:space="preserve">Total ECT</t>
  </si>
  <si>
    <t xml:space="preserve">To:</t>
  </si>
  <si>
    <t xml:space="preserve">Order</t>
  </si>
  <si>
    <t xml:space="preserve">      CHICAGO</t>
  </si>
  <si>
    <t xml:space="preserve">         Physical</t>
  </si>
  <si>
    <t xml:space="preserve">NG-Price Exotics</t>
  </si>
  <si>
    <t xml:space="preserve">NGEXOTIC</t>
  </si>
  <si>
    <t xml:space="preserve">         Index</t>
  </si>
  <si>
    <t xml:space="preserve">NGHEDGE</t>
  </si>
  <si>
    <t xml:space="preserve">         Gas Daily</t>
  </si>
  <si>
    <t xml:space="preserve">         Basis - Notional</t>
  </si>
  <si>
    <t xml:space="preserve">NGLTX</t>
  </si>
  <si>
    <t xml:space="preserve">         Basis - Equivalent</t>
  </si>
  <si>
    <t xml:space="preserve">NGFPL</t>
  </si>
  <si>
    <t xml:space="preserve">         Price</t>
  </si>
  <si>
    <t xml:space="preserve">TOTAL:</t>
  </si>
  <si>
    <t xml:space="preserve">         Basis Roll-off</t>
  </si>
  <si>
    <t xml:space="preserve">NGPRICE</t>
  </si>
  <si>
    <t xml:space="preserve">         Transportation</t>
  </si>
  <si>
    <t xml:space="preserve">Min</t>
  </si>
  <si>
    <t xml:space="preserve">Max</t>
  </si>
  <si>
    <t xml:space="preserve">IM-CHICAGO</t>
  </si>
  <si>
    <t xml:space="preserve">Dates to Sum</t>
  </si>
  <si>
    <t xml:space="preserve">Largest</t>
  </si>
  <si>
    <t xml:space="preserve">IM-NSS1</t>
  </si>
  <si>
    <t xml:space="preserve">IM-NSS2</t>
  </si>
  <si>
    <t xml:space="preserve">IM-MEH</t>
  </si>
  <si>
    <t xml:space="preserve">REF_DT</t>
  </si>
  <si>
    <t xml:space="preserve">BOOK_ID</t>
  </si>
  <si>
    <t xml:space="preserve">PR_CRV_CD</t>
  </si>
  <si>
    <t xml:space="preserve">SUM(RMS_OPEN_POSITION.DELTA_POSITION)</t>
  </si>
  <si>
    <t xml:space="preserve">SUM(RMS_OPEN_POSITION.BENCHMARK_POSITION_QTY)</t>
  </si>
  <si>
    <t xml:space="preserve">DATE BUCKETS</t>
  </si>
  <si>
    <t xml:space="preserve">BOOK TYPE</t>
  </si>
  <si>
    <t xml:space="preserve">Reference</t>
  </si>
  <si>
    <t xml:space="preserve">IF-HEHUB</t>
  </si>
  <si>
    <t xml:space="preserve">IF-TRUNKL/LA</t>
  </si>
  <si>
    <t xml:space="preserve">NGI/CHI. GATE</t>
  </si>
  <si>
    <t xml:space="preserve">NGI/CHI./PEOPLE</t>
  </si>
  <si>
    <t xml:space="preserve">IF-NGPL/LA</t>
  </si>
  <si>
    <t xml:space="preserve">GDP-CHI. GATE</t>
  </si>
  <si>
    <t xml:space="preserve">GDP-HEHUB</t>
  </si>
  <si>
    <t xml:space="preserve">NG</t>
  </si>
  <si>
    <t xml:space="preserve">IF-NGPL/MIDCON</t>
  </si>
  <si>
    <t xml:space="preserve">IF-NGPL/STX</t>
  </si>
  <si>
    <t xml:space="preserve">IF-NGPLTXOK</t>
  </si>
  <si>
    <t xml:space="preserve">TRUNKL/ELA</t>
  </si>
  <si>
    <t xml:space="preserve">IF-NGPL/TX</t>
  </si>
  <si>
    <t xml:space="preserve">IF-TRUNKL/TX</t>
  </si>
  <si>
    <t xml:space="preserve">MICH/CONS</t>
  </si>
  <si>
    <t xml:space="preserve">IF-NGPL/HARPER</t>
  </si>
  <si>
    <t xml:space="preserve">BookList</t>
  </si>
  <si>
    <t xml:space="preserve">BookName</t>
  </si>
  <si>
    <t xml:space="preserve">SheetName</t>
  </si>
  <si>
    <t xml:space="preserve">RangeName</t>
  </si>
  <si>
    <t xml:space="preserve">SQL</t>
  </si>
  <si>
    <t xml:space="preserve">GRMS Detail</t>
  </si>
  <si>
    <t xml:space="preserve">GRMSQueryReturnArea</t>
  </si>
  <si>
    <t xml:space="preserve">      Intra-EMWNSS1</t>
  </si>
  <si>
    <t xml:space="preserve">      Intra-EMWNSS2</t>
  </si>
  <si>
    <t xml:space="preserve">FT-IM-Enovate</t>
  </si>
  <si>
    <t xml:space="preserve">      Intra-Enovate</t>
  </si>
  <si>
    <t xml:space="preserve">      TP-EMWNSS</t>
  </si>
  <si>
    <t xml:space="preserve">ENOV-RT</t>
  </si>
  <si>
    <t xml:space="preserve">ENOV-PB</t>
  </si>
  <si>
    <t xml:space="preserve">  </t>
  </si>
  <si>
    <t xml:space="preserve">NYMEX Equivalent Gas Position</t>
  </si>
  <si>
    <t xml:space="preserve">Canadian Intra-Month Positions 1 Day Lag</t>
  </si>
  <si>
    <t xml:space="preserve">Jan-01/Dec-23</t>
  </si>
  <si>
    <t xml:space="preserve">      CHICAGO GRMS Positions</t>
  </si>
  <si>
    <t xml:space="preserve">.</t>
  </si>
  <si>
    <t xml:space="preserve">      SITHE</t>
  </si>
  <si>
    <t xml:space="preserve">This Strip MUST match the Bench Report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</si>
  <si>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</si>
  <si>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</si>
  <si>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</si>
  <si>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</si>
  <si>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</si>
  <si>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</si>
  <si>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R1!$A$4:$A$18</t>
  </si>
  <si>
    <t xml:space="preserve">R1!$D$4:$D$18</t>
  </si>
  <si>
    <t xml:space="preserve">Sum = </t>
  </si>
  <si>
    <t xml:space="preserve">Ref</t>
  </si>
  <si>
    <t xml:space="preserve">Net</t>
  </si>
  <si>
    <t xml:space="preserve">Sum Bucket</t>
  </si>
  <si>
    <t xml:space="preserve">Period</t>
  </si>
  <si>
    <t xml:space="preserve">Curve Code</t>
  </si>
  <si>
    <t xml:space="preserve">Qty</t>
  </si>
  <si>
    <t xml:space="preserve">R2!$A$4:$A$37</t>
  </si>
  <si>
    <t xml:space="preserve">R2!$D$4:$D$37</t>
  </si>
  <si>
    <t xml:space="preserve">R2!$E$4:$E$37</t>
  </si>
  <si>
    <t xml:space="preserve">R2!$I$4:$I$37</t>
  </si>
  <si>
    <t xml:space="preserve">Sum =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</si>
  <si>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</si>
  <si>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</si>
  <si>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</si>
  <si>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</si>
  <si>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</si>
  <si>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Pub Cd</t>
  </si>
  <si>
    <t xml:space="preserve">Factor</t>
  </si>
  <si>
    <t xml:space="preserve">(%)</t>
  </si>
  <si>
    <t xml:space="preserve">R3!$A$4:$A$36</t>
  </si>
  <si>
    <t xml:space="preserve">R3!$D$4:$D$36</t>
  </si>
  <si>
    <t xml:space="preserve">R4!$A$4</t>
  </si>
  <si>
    <t xml:space="preserve">R4!$D$4</t>
  </si>
  <si>
    <t xml:space="preserve">R5!$A$4</t>
  </si>
  <si>
    <t xml:space="preserve">R5!$D$4</t>
  </si>
  <si>
    <t xml:space="preserve">R5!$E$4</t>
  </si>
  <si>
    <t xml:space="preserve">R5!$I$4</t>
  </si>
  <si>
    <t xml:space="preserve">R6!$A$4</t>
  </si>
  <si>
    <t xml:space="preserve">R6!$D$4</t>
  </si>
  <si>
    <t xml:space="preserve">R7!$A$4:$A$25</t>
  </si>
  <si>
    <t xml:space="preserve">R7!$D$4:$D$25</t>
  </si>
  <si>
    <t xml:space="preserve">R8!$A$4:$A$22</t>
  </si>
  <si>
    <t xml:space="preserve">R8!$D$4:$D$22</t>
  </si>
  <si>
    <t xml:space="preserve">R8!$E$4:$E$22</t>
  </si>
  <si>
    <t xml:space="preserve">R8!$I$4:$I$22</t>
  </si>
  <si>
    <t xml:space="preserve">R9!$A$4:$A$22</t>
  </si>
  <si>
    <t xml:space="preserve">R9!$D$4:$D$22</t>
  </si>
  <si>
    <t xml:space="preserve">R10!$A$4:$A$31</t>
  </si>
  <si>
    <t xml:space="preserve">R10!$D$4:$D$31</t>
  </si>
  <si>
    <t xml:space="preserve">R11!$A$4:$A$31</t>
  </si>
  <si>
    <t xml:space="preserve">R11!$D$4:$D$31</t>
  </si>
  <si>
    <t xml:space="preserve">R11!$E$4:$E$31</t>
  </si>
  <si>
    <t xml:space="preserve">R11!$I$4:$I$31</t>
  </si>
  <si>
    <t xml:space="preserve">R12!$A$4:$A$29</t>
  </si>
  <si>
    <t xml:space="preserve">R12!$D$4:$D$29</t>
  </si>
  <si>
    <t xml:space="preserve">R13!$A$4:$A$11</t>
  </si>
  <si>
    <t xml:space="preserve">R13!$D$4:$D$11</t>
  </si>
  <si>
    <t xml:space="preserve">R14!$A$4:$A$18</t>
  </si>
  <si>
    <t xml:space="preserve">R14!$D$4:$D$18</t>
  </si>
  <si>
    <t xml:space="preserve">R14!$E$4:$E$18</t>
  </si>
  <si>
    <t xml:space="preserve">R14!$I$4:$I$18</t>
  </si>
  <si>
    <t xml:space="preserve">R15!$A$4:$A$19</t>
  </si>
  <si>
    <t xml:space="preserve">R15!$D$4:$D$19</t>
  </si>
  <si>
    <t xml:space="preserve">R16!$A$4:$A$6</t>
  </si>
  <si>
    <t xml:space="preserve">R16!$D$4:$D$6</t>
  </si>
  <si>
    <t xml:space="preserve">R17!$A$4</t>
  </si>
  <si>
    <t xml:space="preserve">R17!$D$4</t>
  </si>
  <si>
    <t xml:space="preserve">R18!$A$4:$A$5</t>
  </si>
  <si>
    <t xml:space="preserve">R18!$D$4:$D$5</t>
  </si>
  <si>
    <t xml:space="preserve">R19!$A$4</t>
  </si>
  <si>
    <t xml:space="preserve">R19!$D$4</t>
  </si>
  <si>
    <t xml:space="preserve">R20!$A$4</t>
  </si>
  <si>
    <t xml:space="preserve">R20!$D$4</t>
  </si>
  <si>
    <t xml:space="preserve">R21!$A$4:$A$43</t>
  </si>
  <si>
    <t xml:space="preserve">R21!$D$4:$D$43</t>
  </si>
  <si>
    <t xml:space="preserve">R21!A4:A48</t>
  </si>
  <si>
    <t xml:space="preserve">R22!$A$4</t>
  </si>
  <si>
    <t xml:space="preserve">R22!$D$4</t>
  </si>
  <si>
    <t xml:space="preserve">R23!$A$4:$A$19</t>
  </si>
  <si>
    <t xml:space="preserve">R23!$D$4:$D$19</t>
  </si>
  <si>
    <t xml:space="preserve">R24!$A$4:$A$27</t>
  </si>
  <si>
    <t xml:space="preserve">R24!$D$4:$D$27</t>
  </si>
  <si>
    <t xml:space="preserve">NGPL-IOWA-ILLIN</t>
  </si>
  <si>
    <t xml:space="preserve">R25!$A$4</t>
  </si>
  <si>
    <t xml:space="preserve">R25!$D$4</t>
  </si>
  <si>
    <t xml:space="preserve">R26!$A$4</t>
  </si>
  <si>
    <t xml:space="preserve">R26!$D$4</t>
  </si>
  <si>
    <t xml:space="preserve">R27!$A$4</t>
  </si>
  <si>
    <t xml:space="preserve">R27!$D$4</t>
  </si>
  <si>
    <t xml:space="preserve">R28!$A$4</t>
  </si>
  <si>
    <t xml:space="preserve">R28!$D$4</t>
  </si>
  <si>
    <t xml:space="preserve">R29!$A$4</t>
  </si>
  <si>
    <t xml:space="preserve">R29!$D$4</t>
  </si>
  <si>
    <t xml:space="preserve">R30!$A$4</t>
  </si>
  <si>
    <t xml:space="preserve">R30!$D$4</t>
  </si>
  <si>
    <t xml:space="preserve">R31!$A$4</t>
  </si>
  <si>
    <t xml:space="preserve">R31!$D$4</t>
  </si>
  <si>
    <t xml:space="preserve">R31!$E$4</t>
  </si>
  <si>
    <t xml:space="preserve">R31!$I$4</t>
  </si>
  <si>
    <t xml:space="preserve">R32!$A$4</t>
  </si>
  <si>
    <t xml:space="preserve">R32!$D$4</t>
  </si>
  <si>
    <t xml:space="preserve">R33!$A$4</t>
  </si>
  <si>
    <t xml:space="preserve">R33!$D$4</t>
  </si>
  <si>
    <t xml:space="preserve">R34!$A$4</t>
  </si>
  <si>
    <t xml:space="preserve">R34!$D$4</t>
  </si>
  <si>
    <t xml:space="preserve">R35!$A$4</t>
  </si>
  <si>
    <t xml:space="preserve">R35!$D$4</t>
  </si>
  <si>
    <t xml:space="preserve">R35!$E$4</t>
  </si>
  <si>
    <t xml:space="preserve">R35!$I$4</t>
  </si>
  <si>
    <t xml:space="preserve">R36!$A$4</t>
  </si>
  <si>
    <t xml:space="preserve">R36!$D$4</t>
  </si>
  <si>
    <t xml:space="preserve">R37!$A$4</t>
  </si>
  <si>
    <t xml:space="preserve">R37!$D$4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</si>
</sst>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[$-409]m/d/yyyy"/>
    <numFmt numFmtId="175" formatCode="mm/dd/yy"/>
    <numFmt numFmtId="176" formatCode="[$-409]m/d/yyyy\ h:mm"/>
    <numFmt numFmtId="177" formatCode="0"/>
    <numFmt numFmtId="178" formatCode="[$-409]mmm\-yy"/>
    <numFmt numFmtId="179" formatCode="&quot;As of &quot;mmmm\ dd&quot;, &quot;yyyy"/>
    <numFmt numFmtId="180" formatCode="#,##0.0_);[RED]\(#,##0.0\)"/>
    <numFmt numFmtId="181" formatCode="[$-409]d\-mmm\-yy"/>
    <numFmt numFmtId="182" formatCode="_(* #,##0.0_);_(* \(#,##0.0\);_(* \-??_);_(@_)"/>
    <numFmt numFmtId="183" formatCode="# ?/?"/>
    <numFmt numFmtId="184" formatCode="0.00"/>
    <numFmt numFmtId="185" formatCode="mmm\-yyyy"/>
    <numFmt numFmtId="186" formatCode="#,##0.0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2"/>
      <name val="Times New Roman"/>
      <family val="1"/>
    </font>
    <font>
      <sz val="12"/>
      <name val="Arial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sz val="10"/>
      <color rgb="FFFFFFFF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name val="Times New Roman"/>
      <family val="1"/>
    </font>
    <font>
      <sz val="10"/>
      <color rgb="FFFFFF0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i val="true"/>
      <sz val="10"/>
      <name val="Times New Roman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993366"/>
        <bgColor rgb="FF993366"/>
      </patternFill>
    </fill>
    <fill>
      <patternFill patternType="solid">
        <fgColor rgb="FF00FFFF"/>
        <bgColor rgb="FF00FFFF"/>
      </patternFill>
    </fill>
    <fill>
      <patternFill patternType="solid">
        <fgColor rgb="FF339966"/>
        <bgColor rgb="FF008060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00806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FFCC00"/>
        <bgColor rgb="FFFFFF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/>
      <diagonal/>
    </border>
  </borders>
  <cellStyleXfs count="2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3" borderId="1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8" fillId="4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1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7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15" fillId="7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9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9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6" fillId="0" borderId="0" xfId="19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4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4" borderId="0" xfId="19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4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19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4" borderId="0" xfId="19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8" fillId="0" borderId="0" xfId="19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0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8" fillId="0" borderId="0" xfId="2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0" fillId="0" borderId="0" xfId="2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2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19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9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1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19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8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2" borderId="1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8" fillId="4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8" borderId="1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8" fillId="8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8" fillId="1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25" fillId="0" borderId="0" xfId="19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9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1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1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1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2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5" fontId="27" fillId="3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6" fontId="10" fillId="1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0" fillId="4" borderId="2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5" fontId="10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5" fontId="10" fillId="4" borderId="3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5" fontId="10" fillId="0" borderId="3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5" fontId="10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6" fontId="1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27" fillId="3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3" fontId="8" fillId="12" borderId="3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5" fontId="10" fillId="4" borderId="3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5" fontId="10" fillId="4" borderId="3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5" fontId="10" fillId="4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6" fontId="10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0" fillId="0" borderId="3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2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Interest Recon" xfId="31"/>
    <cellStyle name="Comma [0]_JET DAILY POSITION" xfId="32"/>
    <cellStyle name="Comma [0]_JET ROLL" xfId="33"/>
    <cellStyle name="Comma [0]_Liquids Analysis" xfId="34"/>
    <cellStyle name="Comma [0]_Liquids Analysis (2)" xfId="35"/>
    <cellStyle name="Comma [0]_Liquids Analysis_Liquids Analysis (2)" xfId="36"/>
    <cellStyle name="Comma [0]_London" xfId="37"/>
    <cellStyle name="Comma [0]_New and Improved Rollforward" xfId="38"/>
    <cellStyle name="Comma [0]_New Summary" xfId="39"/>
    <cellStyle name="Comma [0]_NewDPR" xfId="40"/>
    <cellStyle name="Comma [0]_NewDPR_1" xfId="41"/>
    <cellStyle name="Comma [0]_NewRoll" xfId="42"/>
    <cellStyle name="Comma [0]_NewRoll (2)" xfId="43"/>
    <cellStyle name="Comma [0]_NewRoll (2)_0894PlantBks" xfId="44"/>
    <cellStyle name="Comma [0]_NewRoll (2)_NewDPR" xfId="45"/>
    <cellStyle name="Comma [0]_Position" xfId="46"/>
    <cellStyle name="Comma [0]_Post_ID" xfId="47"/>
    <cellStyle name="Comma [0]_RESID DAILY POSITION" xfId="48"/>
    <cellStyle name="Comma [0]_RESID ORIGINATION" xfId="49"/>
    <cellStyle name="Comma [0]_RESID ROLL" xfId="50"/>
    <cellStyle name="Comma [0]_ROLL" xfId="51"/>
    <cellStyle name="Comma [0]_Sheet1" xfId="52"/>
    <cellStyle name="Comma [0]_WPRD DAILY POSITION" xfId="53"/>
    <cellStyle name="Comma [0]_WPRD ROLL" xfId="54"/>
    <cellStyle name="Comma [0]_WTI DAILY POSITION" xfId="55"/>
    <cellStyle name="Comma [0]_WTI DAILY POSITION (2)" xfId="56"/>
    <cellStyle name="Comma [0]_WTI Origination" xfId="57"/>
    <cellStyle name="Comma [0]_WTI ROLL" xfId="58"/>
    <cellStyle name="Comma [0]_WTI ROLL (2)" xfId="59"/>
    <cellStyle name="Comma_0894PlantBks" xfId="60"/>
    <cellStyle name="Comma_conrep" xfId="61"/>
    <cellStyle name="Comma_conversion" xfId="62"/>
    <cellStyle name="Comma_Crude Origination" xfId="63"/>
    <cellStyle name="Comma_Crude Prod Report" xfId="64"/>
    <cellStyle name="Comma_Crude Prod Roll" xfId="65"/>
    <cellStyle name="Comma_DAILY POSITION REPORT" xfId="66"/>
    <cellStyle name="Comma_DAILY POSITION REPORT_1" xfId="67"/>
    <cellStyle name="Comma_EXPLAIN" xfId="68"/>
    <cellStyle name="Comma_HEAT DAILY POSITION" xfId="69"/>
    <cellStyle name="Comma_HEAT ROLL" xfId="70"/>
    <cellStyle name="Comma_Interest Recon" xfId="71"/>
    <cellStyle name="Comma_JET DAILY POSITION" xfId="72"/>
    <cellStyle name="Comma_JET ROLL" xfId="73"/>
    <cellStyle name="Comma_Liquids Analysis" xfId="74"/>
    <cellStyle name="Comma_Liquids Analysis (2)" xfId="75"/>
    <cellStyle name="Comma_Liquids Analysis_Liquids Analysis (2)" xfId="76"/>
    <cellStyle name="Comma_London" xfId="77"/>
    <cellStyle name="Comma_New and Improved Rollforward" xfId="78"/>
    <cellStyle name="Comma_New Summary" xfId="79"/>
    <cellStyle name="Comma_NewDPR" xfId="80"/>
    <cellStyle name="Comma_NewDPR_1" xfId="81"/>
    <cellStyle name="Comma_NewRoll" xfId="82"/>
    <cellStyle name="Comma_NewRoll (2)" xfId="83"/>
    <cellStyle name="Comma_NewRoll (2)_0894PlantBks" xfId="84"/>
    <cellStyle name="Comma_NewRoll (2)_NewDPR" xfId="85"/>
    <cellStyle name="Comma_Position" xfId="86"/>
    <cellStyle name="Comma_Post_ID" xfId="87"/>
    <cellStyle name="Comma_Report" xfId="88"/>
    <cellStyle name="Comma_RESID DAILY POSITION" xfId="89"/>
    <cellStyle name="Comma_RESID ORIGINATION" xfId="90"/>
    <cellStyle name="Comma_RESID ROLL" xfId="91"/>
    <cellStyle name="Comma_ROLL" xfId="92"/>
    <cellStyle name="Comma_Sheet1" xfId="93"/>
    <cellStyle name="Comma_WPRD DAILY POSITION" xfId="94"/>
    <cellStyle name="Comma_WPRD ROLL" xfId="95"/>
    <cellStyle name="Comma_WTI DAILY POSITION" xfId="96"/>
    <cellStyle name="Comma_WTI DAILY POSITION (2)" xfId="97"/>
    <cellStyle name="Comma_WTI Origination" xfId="98"/>
    <cellStyle name="Comma_WTI ROLL" xfId="99"/>
    <cellStyle name="Comma_WTI ROLL (2)" xfId="100"/>
    <cellStyle name="Currency [0]_0894PlantBks" xfId="101"/>
    <cellStyle name="Currency [0]_conrep" xfId="102"/>
    <cellStyle name="Currency [0]_conversion" xfId="103"/>
    <cellStyle name="Currency [0]_Crude Origination" xfId="104"/>
    <cellStyle name="Currency [0]_Crude Prod Report" xfId="105"/>
    <cellStyle name="Currency [0]_Crude Prod Roll" xfId="106"/>
    <cellStyle name="Currency [0]_DAILY POSITION REPORT" xfId="107"/>
    <cellStyle name="Currency [0]_DAILY POSITION REPORT_1" xfId="108"/>
    <cellStyle name="Currency [0]_EXPLAIN" xfId="109"/>
    <cellStyle name="Currency [0]_HEAT DAILY POSITION" xfId="110"/>
    <cellStyle name="Currency [0]_HEAT ROLL" xfId="111"/>
    <cellStyle name="Currency [0]_Interest Recon" xfId="112"/>
    <cellStyle name="Currency [0]_JET DAILY POSITION" xfId="113"/>
    <cellStyle name="Currency [0]_JET ROLL" xfId="114"/>
    <cellStyle name="Currency [0]_Liquids Analysis" xfId="115"/>
    <cellStyle name="Currency [0]_Liquids Analysis (2)" xfId="116"/>
    <cellStyle name="Currency [0]_Liquids Analysis_Liquids Analysis (2)" xfId="117"/>
    <cellStyle name="Currency [0]_London" xfId="118"/>
    <cellStyle name="Currency [0]_New and Improved Rollforward" xfId="119"/>
    <cellStyle name="Currency [0]_New Summary" xfId="120"/>
    <cellStyle name="Currency [0]_NewDPR" xfId="121"/>
    <cellStyle name="Currency [0]_NewDPR_1" xfId="122"/>
    <cellStyle name="Currency [0]_NewRoll" xfId="123"/>
    <cellStyle name="Currency [0]_NewRoll (2)" xfId="124"/>
    <cellStyle name="Currency [0]_NewRoll (2)_0894PlantBks" xfId="125"/>
    <cellStyle name="Currency [0]_NewRoll (2)_NewDPR" xfId="126"/>
    <cellStyle name="Currency [0]_Position" xfId="127"/>
    <cellStyle name="Currency [0]_Post_ID" xfId="128"/>
    <cellStyle name="Currency [0]_RESID DAILY POSITION" xfId="129"/>
    <cellStyle name="Currency [0]_RESID ORIGINATION" xfId="130"/>
    <cellStyle name="Currency [0]_RESID ROLL" xfId="131"/>
    <cellStyle name="Currency [0]_ROLL" xfId="132"/>
    <cellStyle name="Currency [0]_Sheet1" xfId="133"/>
    <cellStyle name="Currency [0]_WPRD DAILY POSITION" xfId="134"/>
    <cellStyle name="Currency [0]_WPRD ROLL" xfId="135"/>
    <cellStyle name="Currency [0]_WTI DAILY POSITION" xfId="136"/>
    <cellStyle name="Currency [0]_WTI DAILY POSITION (2)" xfId="137"/>
    <cellStyle name="Currency [0]_WTI Origination" xfId="138"/>
    <cellStyle name="Currency [0]_WTI ROLL" xfId="139"/>
    <cellStyle name="Currency [0]_WTI ROLL (2)" xfId="140"/>
    <cellStyle name="Currency_0894PlantBks" xfId="141"/>
    <cellStyle name="Currency_conrep" xfId="142"/>
    <cellStyle name="Currency_conversion" xfId="143"/>
    <cellStyle name="Currency_Crude Origination" xfId="144"/>
    <cellStyle name="Currency_Crude Prod Report" xfId="145"/>
    <cellStyle name="Currency_Crude Prod Roll" xfId="146"/>
    <cellStyle name="Currency_DAILY POSITION REPORT" xfId="147"/>
    <cellStyle name="Currency_DAILY POSITION REPORT_1" xfId="148"/>
    <cellStyle name="Currency_EXPLAIN" xfId="149"/>
    <cellStyle name="Currency_HEAT DAILY POSITION" xfId="150"/>
    <cellStyle name="Currency_HEAT ROLL" xfId="151"/>
    <cellStyle name="Currency_Interest Recon" xfId="152"/>
    <cellStyle name="Currency_J-Block" xfId="153"/>
    <cellStyle name="Currency_JET DAILY POSITION" xfId="154"/>
    <cellStyle name="Currency_JET ROLL" xfId="155"/>
    <cellStyle name="Currency_Liquids Analysis" xfId="156"/>
    <cellStyle name="Currency_Liquids Analysis (2)" xfId="157"/>
    <cellStyle name="Currency_Liquids Analysis_Liquids Analysis (2)" xfId="158"/>
    <cellStyle name="Currency_London" xfId="159"/>
    <cellStyle name="Currency_New and Improved Rollforward" xfId="160"/>
    <cellStyle name="Currency_New Summary" xfId="161"/>
    <cellStyle name="Currency_NewDPR" xfId="162"/>
    <cellStyle name="Currency_NewDPR_1" xfId="163"/>
    <cellStyle name="Currency_NewRoll" xfId="164"/>
    <cellStyle name="Currency_NewRoll (2)" xfId="165"/>
    <cellStyle name="Currency_NewRoll (2)_0894PlantBks" xfId="166"/>
    <cellStyle name="Currency_NewRoll (2)_NewDPR" xfId="167"/>
    <cellStyle name="Currency_Position" xfId="168"/>
    <cellStyle name="Currency_Post_ID" xfId="169"/>
    <cellStyle name="Currency_RESID DAILY POSITION" xfId="170"/>
    <cellStyle name="Currency_RESID ORIGINATION" xfId="171"/>
    <cellStyle name="Currency_RESID ROLL" xfId="172"/>
    <cellStyle name="Currency_ROLL" xfId="173"/>
    <cellStyle name="Currency_Sheet1" xfId="174"/>
    <cellStyle name="Currency_WPRD DAILY POSITION" xfId="175"/>
    <cellStyle name="Currency_WPRD ROLL" xfId="176"/>
    <cellStyle name="Currency_WTI DAILY POSITION" xfId="177"/>
    <cellStyle name="Currency_WTI DAILY POSITION (2)" xfId="178"/>
    <cellStyle name="Currency_WTI Origination" xfId="179"/>
    <cellStyle name="Currency_WTI ROLL" xfId="180"/>
    <cellStyle name="Currency_WTI ROLL (2)" xfId="181"/>
    <cellStyle name="Normal_0294ORG.XLS" xfId="182"/>
    <cellStyle name="Normal_0594ORG" xfId="183"/>
    <cellStyle name="Normal_0694ORG" xfId="184"/>
    <cellStyle name="Normal__Financial Books Gas Bench" xfId="185"/>
    <cellStyle name="Normal_B" xfId="186"/>
    <cellStyle name="Normal_Book Summary" xfId="187"/>
    <cellStyle name="Normal_Curve-Prior" xfId="188"/>
    <cellStyle name="Normal_Curve-Today" xfId="189"/>
    <cellStyle name="Normal_Gas Bench" xfId="190"/>
    <cellStyle name="Normal_Gas Daily P&amp;L" xfId="191"/>
    <cellStyle name="Normal_Gas Daily P&amp;L_1" xfId="192"/>
    <cellStyle name="Normal_Gas Daily P&amp;L_Curve-Prior" xfId="193"/>
    <cellStyle name="Normal_Gas Daily P&amp;L_Curve-Today" xfId="194"/>
    <cellStyle name="Normal_Gas Daily P&amp;L_Gas Price Hedge Strip" xfId="195"/>
    <cellStyle name="Normal_Gas Daily P&amp;L_Positions Chart" xfId="196"/>
    <cellStyle name="Normal_Gas Daily P&amp;L_Report" xfId="197"/>
    <cellStyle name="Normal_Gas Daily P&amp;L_V@R Chart" xfId="198"/>
    <cellStyle name="Normal_Gas Price Hedge Strip" xfId="199"/>
    <cellStyle name="Normal_Greg Pos" xfId="200"/>
    <cellStyle name="Normal_Group Expl." xfId="201"/>
    <cellStyle name="Normal_Input Sheet" xfId="202"/>
    <cellStyle name="Normal_Interest Recon" xfId="203"/>
    <cellStyle name="Normal_J-Block" xfId="204"/>
    <cellStyle name="Normal_Liquids Analysis" xfId="205"/>
    <cellStyle name="Normal_Liquids Analysis (2)" xfId="206"/>
    <cellStyle name="Normal_Liquids Analysis_1" xfId="207"/>
    <cellStyle name="Normal_Liquids Analysis_2" xfId="208"/>
    <cellStyle name="Normal_Liquids Analysis_Liquids Analysis (2)" xfId="209"/>
    <cellStyle name="Normal_Liquids Book Origination" xfId="210"/>
    <cellStyle name="Normal_London" xfId="211"/>
    <cellStyle name="Normal_MACRO" xfId="212"/>
    <cellStyle name="Normal_MARCH 29" xfId="213"/>
    <cellStyle name="Normal_MMBtu Conversion" xfId="214"/>
    <cellStyle name="Normal_New Summary" xfId="215"/>
    <cellStyle name="Normal_PHY-GDL Extract" xfId="216"/>
    <cellStyle name="Normal_Portfolios" xfId="217"/>
    <cellStyle name="Normal_Position" xfId="218"/>
    <cellStyle name="Normal_Position Report" xfId="219"/>
    <cellStyle name="Normal_Positions Chart" xfId="220"/>
    <cellStyle name="Normal_Report" xfId="221"/>
    <cellStyle name="Normal_Report -Benchmark Change (2)" xfId="222"/>
    <cellStyle name="Normal_Report -Benchmark Positions" xfId="223"/>
    <cellStyle name="Normal_Report -Benchmark Positions (2)" xfId="224"/>
    <cellStyle name="Normal_Rolling Hedge Management Sheet" xfId="225"/>
    <cellStyle name="Normal_Sheet1" xfId="226"/>
    <cellStyle name="Normal_Summary" xfId="227"/>
    <cellStyle name="Normal_V@R Chart" xfId="228"/>
    <cellStyle name="Normal_WTI Origination" xfId="229"/>
  </cellStyles>
  <dxfs count="3">
    <dxf>
      <font>
        <name val="Arial"/>
        <family val="0"/>
        <color rgb="00FFFFFF"/>
      </font>
      <fill>
        <patternFill>
          <bgColor rgb="FFFF0000"/>
        </patternFill>
      </fill>
    </dxf>
    <dxf>
      <fill>
        <patternFill patternType="solid">
          <bgColor rgb="FF00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worksheet" Target="worksheets/sheet50.xml"/><Relationship Id="rId53" Type="http://schemas.openxmlformats.org/officeDocument/2006/relationships/worksheet" Target="worksheets/sheet51.xml"/><Relationship Id="rId54" Type="http://schemas.openxmlformats.org/officeDocument/2006/relationships/worksheet" Target="worksheets/sheet52.xml"/><Relationship Id="rId55" Type="http://schemas.openxmlformats.org/officeDocument/2006/relationships/worksheet" Target="worksheets/sheet53.xml"/><Relationship Id="rId56" Type="http://schemas.openxmlformats.org/officeDocument/2006/relationships/externalLink" Target="externalLinks/externalLink1.xml"/><Relationship Id="rId57" Type="http://schemas.openxmlformats.org/officeDocument/2006/relationships/externalLink" Target="externalLinks/externalLink2.xml"/><Relationship Id="rId58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_rels/drawing23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_rels/drawing27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_rels/drawing3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_rels/drawing35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_rels/drawing36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905040</xdr:colOff>
          <xdr:row>9</xdr:row>
          <xdr:rowOff>47520</xdr:rowOff>
        </xdr:from>
        <xdr:to>
          <xdr:col>2</xdr:col>
          <xdr:colOff>866160</xdr:colOff>
          <xdr:row>11</xdr:row>
          <xdr:rowOff>19080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90360</xdr:colOff>
          <xdr:row>9</xdr:row>
          <xdr:rowOff>47520</xdr:rowOff>
        </xdr:from>
        <xdr:to>
          <xdr:col>5</xdr:col>
          <xdr:colOff>212040</xdr:colOff>
          <xdr:row>11</xdr:row>
          <xdr:rowOff>19080</xdr:rowOff>
        </xdr:to>
        <xdr:sp>
          <xdr:nvSpPr>
            <xdr:cNvPr id="1002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432720</xdr:colOff>
          <xdr:row>9</xdr:row>
          <xdr:rowOff>19080</xdr:rowOff>
        </xdr:from>
        <xdr:to>
          <xdr:col>6</xdr:col>
          <xdr:colOff>765360</xdr:colOff>
          <xdr:row>11</xdr:row>
          <xdr:rowOff>114480</xdr:rowOff>
        </xdr:to>
        <xdr:sp>
          <xdr:nvSpPr>
            <xdr:cNvPr id="1003" name="Button 11" descr="FIX GRMS VALU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GRMS VALUES</a:t>
              </a:r>
            </a:p>
          </xdr:txBody>
        </xdr:sp>
        <xdr:clientData/>
      </xdr:twoCellAnchor>
    </mc:Choice>
  </mc:AlternateContent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2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3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4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5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6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7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8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9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30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31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32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33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34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35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36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37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38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39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40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41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42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43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44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45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46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47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48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49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50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51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52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53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54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55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56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57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58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59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60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61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62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63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64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65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66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67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68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69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70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71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72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73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74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75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76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77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78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79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80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81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82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83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84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85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86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87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88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89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90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91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92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93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94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95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96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97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98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99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00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01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02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03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04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05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06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07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08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09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10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11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12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113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14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15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116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117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118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119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20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21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22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23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24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25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26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27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28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29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30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31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32" name="Picture 1" descr=""/>
        <xdr:cNvPicPr/>
      </xdr:nvPicPr>
      <xdr:blipFill>
        <a:blip r:embed="rId3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33" name="Rectangle 54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34" name="Rectangle 55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135" name="Rectangle 56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36" name="Rectangle 57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37" name="Rectangle 58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138" name="Rectangle 59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139" name="Rectangle 60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140" name="Rectangle 61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141" name="Rectangle 62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42" name="Rectangle 63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43" name="Rectangle 64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44" name="Rectangle 65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45" name="Rectangle 66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46" name="Rectangle 67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47" name="Rectangle 68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48" name="Rectangle 69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49" name="Rectangle 70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50" name="Rectangle 71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51" name="Rectangle 72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3" name="Button 76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52" name="Rectangle 77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53" name="Rectangle 7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54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55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56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157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58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59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160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161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162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163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64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65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66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67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68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69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70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71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72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73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74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75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76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77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78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179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80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81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182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183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184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185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86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87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88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89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90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91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92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93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94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95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96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97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98" name="Picture 1" descr=""/>
        <xdr:cNvPicPr/>
      </xdr:nvPicPr>
      <xdr:blipFill>
        <a:blip r:embed="rId3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99" name="Rectangle 54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00" name="Rectangle 55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01" name="Rectangle 56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02" name="Rectangle 57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03" name="Rectangle 58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04" name="Rectangle 59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05" name="Rectangle 60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06" name="Rectangle 61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07" name="Rectangle 62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08" name="Rectangle 63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09" name="Rectangle 64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10" name="Rectangle 65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11" name="Rectangle 66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212" name="Rectangle 67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213" name="Rectangle 68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214" name="Rectangle 69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215" name="Rectangle 70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16" name="Rectangle 71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17" name="Rectangle 72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3" name="Button 76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18" name="Rectangle 77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19" name="Rectangle 7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20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21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22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23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24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25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26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27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28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29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30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31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32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33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234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235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236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237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38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39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40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41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42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43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44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45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46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47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48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49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50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51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52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53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54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55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256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257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258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259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60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61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62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63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64" name="Picture 1" descr=""/>
        <xdr:cNvPicPr/>
      </xdr:nvPicPr>
      <xdr:blipFill>
        <a:blip r:embed="rId3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65" name="Rectangle 54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66" name="Rectangle 55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67" name="Rectangle 56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68" name="Rectangle 57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69" name="Rectangle 58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70" name="Rectangle 59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71" name="Rectangle 60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72" name="Rectangle 61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73" name="Rectangle 62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74" name="Rectangle 63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75" name="Rectangle 64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76" name="Rectangle 65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77" name="Rectangle 66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278" name="Rectangle 67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279" name="Rectangle 68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280" name="Rectangle 69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281" name="Rectangle 70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82" name="Rectangle 71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83" name="Rectangle 72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3" name="Button 76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84" name="Rectangle 77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85" name="Rectangle 7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86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87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88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89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90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91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92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93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94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95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96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97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98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99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300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301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302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303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04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05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06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07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308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09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10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311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12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13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314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315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316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317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318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319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320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321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322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323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324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325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26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27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28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29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330" name="Picture 1" descr=""/>
        <xdr:cNvPicPr/>
      </xdr:nvPicPr>
      <xdr:blipFill>
        <a:blip r:embed="rId3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31" name="Rectangle 54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32" name="Rectangle 55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333" name="Rectangle 56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34" name="Rectangle 57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35" name="Rectangle 58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336" name="Rectangle 59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337" name="Rectangle 60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338" name="Rectangle 61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339" name="Rectangle 62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340" name="Rectangle 63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341" name="Rectangle 64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342" name="Rectangle 65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343" name="Rectangle 66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344" name="Rectangle 67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345" name="Rectangle 68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346" name="Rectangle 69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347" name="Rectangle 70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48" name="Rectangle 71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49" name="Rectangle 72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3" name="Button 76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50" name="Rectangle 77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51" name="Rectangle 7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352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53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54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355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56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57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358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359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360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361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362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363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364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365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366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367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368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369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70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71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72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73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374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75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76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377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78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79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380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381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382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383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384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385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386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387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388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389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390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391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92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93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94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95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396" name="Picture 1" descr=""/>
        <xdr:cNvPicPr/>
      </xdr:nvPicPr>
      <xdr:blipFill>
        <a:blip r:embed="rId3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97" name="Rectangle 54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98" name="Rectangle 55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399" name="Rectangle 56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400" name="Rectangle 57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401" name="Rectangle 58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402" name="Rectangle 59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403" name="Rectangle 60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404" name="Rectangle 61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405" name="Rectangle 62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406" name="Rectangle 63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407" name="Rectangle 64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408" name="Rectangle 65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409" name="Rectangle 66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410" name="Rectangle 67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411" name="Rectangle 68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412" name="Rectangle 69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413" name="Rectangle 70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414" name="Rectangle 71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415" name="Rectangle 72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3" name="Button 76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416" name="Rectangle 77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417" name="Rectangle 7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412920</xdr:colOff>
      <xdr:row>1</xdr:row>
      <xdr:rowOff>56880</xdr:rowOff>
    </xdr:from>
    <xdr:to>
      <xdr:col>0</xdr:col>
      <xdr:colOff>1350000</xdr:colOff>
      <xdr:row>4</xdr:row>
      <xdr:rowOff>332280</xdr:rowOff>
    </xdr:to>
    <xdr:pic>
      <xdr:nvPicPr>
        <xdr:cNvPr id="418" name="Picture 1" descr=""/>
        <xdr:cNvPicPr/>
      </xdr:nvPicPr>
      <xdr:blipFill>
        <a:blip r:embed="rId1"/>
        <a:stretch/>
      </xdr:blipFill>
      <xdr:spPr>
        <a:xfrm>
          <a:off x="412920" y="228240"/>
          <a:ext cx="93708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835200</xdr:colOff>
      <xdr:row>7</xdr:row>
      <xdr:rowOff>162000</xdr:rowOff>
    </xdr:to>
    <xdr:sp>
      <xdr:nvSpPr>
        <xdr:cNvPr id="419" name="Rectangle 2"/>
        <xdr:cNvSpPr/>
      </xdr:nvSpPr>
      <xdr:spPr>
        <a:xfrm>
          <a:off x="228456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835200</xdr:colOff>
      <xdr:row>7</xdr:row>
      <xdr:rowOff>162000</xdr:rowOff>
    </xdr:to>
    <xdr:sp>
      <xdr:nvSpPr>
        <xdr:cNvPr id="420" name="Rectangle 3"/>
        <xdr:cNvSpPr/>
      </xdr:nvSpPr>
      <xdr:spPr>
        <a:xfrm>
          <a:off x="322956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835200</xdr:colOff>
      <xdr:row>7</xdr:row>
      <xdr:rowOff>162000</xdr:rowOff>
    </xdr:to>
    <xdr:sp>
      <xdr:nvSpPr>
        <xdr:cNvPr id="421" name="Rectangle 4"/>
        <xdr:cNvSpPr/>
      </xdr:nvSpPr>
      <xdr:spPr>
        <a:xfrm>
          <a:off x="417456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162000</xdr:rowOff>
    </xdr:to>
    <xdr:sp>
      <xdr:nvSpPr>
        <xdr:cNvPr id="422" name="Rectangle 5"/>
        <xdr:cNvSpPr/>
      </xdr:nvSpPr>
      <xdr:spPr>
        <a:xfrm>
          <a:off x="511920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162000</xdr:rowOff>
    </xdr:to>
    <xdr:sp>
      <xdr:nvSpPr>
        <xdr:cNvPr id="423" name="Rectangle 6"/>
        <xdr:cNvSpPr/>
      </xdr:nvSpPr>
      <xdr:spPr>
        <a:xfrm>
          <a:off x="606420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835200</xdr:colOff>
      <xdr:row>7</xdr:row>
      <xdr:rowOff>162000</xdr:rowOff>
    </xdr:to>
    <xdr:sp>
      <xdr:nvSpPr>
        <xdr:cNvPr id="424" name="Rectangle 7"/>
        <xdr:cNvSpPr/>
      </xdr:nvSpPr>
      <xdr:spPr>
        <a:xfrm>
          <a:off x="700920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162000</xdr:rowOff>
    </xdr:to>
    <xdr:sp>
      <xdr:nvSpPr>
        <xdr:cNvPr id="425" name="Rectangle 8"/>
        <xdr:cNvSpPr/>
      </xdr:nvSpPr>
      <xdr:spPr>
        <a:xfrm>
          <a:off x="795384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162000</xdr:rowOff>
    </xdr:to>
    <xdr:sp>
      <xdr:nvSpPr>
        <xdr:cNvPr id="426" name="Rectangle 9"/>
        <xdr:cNvSpPr/>
      </xdr:nvSpPr>
      <xdr:spPr>
        <a:xfrm>
          <a:off x="889884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824760</xdr:colOff>
      <xdr:row>7</xdr:row>
      <xdr:rowOff>162000</xdr:rowOff>
    </xdr:to>
    <xdr:sp>
      <xdr:nvSpPr>
        <xdr:cNvPr id="427" name="Rectangle 10"/>
        <xdr:cNvSpPr/>
      </xdr:nvSpPr>
      <xdr:spPr>
        <a:xfrm>
          <a:off x="9843840" y="1341000"/>
          <a:ext cx="82476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162000</xdr:rowOff>
    </xdr:to>
    <xdr:sp>
      <xdr:nvSpPr>
        <xdr:cNvPr id="428" name="Rectangle 11"/>
        <xdr:cNvSpPr/>
      </xdr:nvSpPr>
      <xdr:spPr>
        <a:xfrm>
          <a:off x="1077840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162000</xdr:rowOff>
    </xdr:to>
    <xdr:sp>
      <xdr:nvSpPr>
        <xdr:cNvPr id="429" name="Rectangle 12"/>
        <xdr:cNvSpPr/>
      </xdr:nvSpPr>
      <xdr:spPr>
        <a:xfrm>
          <a:off x="1172340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162000</xdr:rowOff>
    </xdr:to>
    <xdr:sp>
      <xdr:nvSpPr>
        <xdr:cNvPr id="430" name="Rectangle 13"/>
        <xdr:cNvSpPr/>
      </xdr:nvSpPr>
      <xdr:spPr>
        <a:xfrm>
          <a:off x="12668400" y="134100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162000</xdr:rowOff>
    </xdr:to>
    <xdr:sp>
      <xdr:nvSpPr>
        <xdr:cNvPr id="431" name="Rectangle 14"/>
        <xdr:cNvSpPr/>
      </xdr:nvSpPr>
      <xdr:spPr>
        <a:xfrm>
          <a:off x="1361304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835200</xdr:colOff>
      <xdr:row>7</xdr:row>
      <xdr:rowOff>162000</xdr:rowOff>
    </xdr:to>
    <xdr:sp>
      <xdr:nvSpPr>
        <xdr:cNvPr id="432" name="Rectangle 15"/>
        <xdr:cNvSpPr/>
      </xdr:nvSpPr>
      <xdr:spPr>
        <a:xfrm>
          <a:off x="1455804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865440</xdr:colOff>
      <xdr:row>7</xdr:row>
      <xdr:rowOff>162000</xdr:rowOff>
    </xdr:to>
    <xdr:sp>
      <xdr:nvSpPr>
        <xdr:cNvPr id="433" name="Rectangle 16"/>
        <xdr:cNvSpPr/>
      </xdr:nvSpPr>
      <xdr:spPr>
        <a:xfrm>
          <a:off x="15503040" y="1341000"/>
          <a:ext cx="8654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1159560</xdr:colOff>
      <xdr:row>3</xdr:row>
      <xdr:rowOff>542520</xdr:rowOff>
    </xdr:to>
    <xdr:pic>
      <xdr:nvPicPr>
        <xdr:cNvPr id="434" name="Picture 1" descr=""/>
        <xdr:cNvPicPr/>
      </xdr:nvPicPr>
      <xdr:blipFill>
        <a:blip r:embed="rId1"/>
        <a:stretch/>
      </xdr:blipFill>
      <xdr:spPr>
        <a:xfrm>
          <a:off x="221400" y="162000"/>
          <a:ext cx="93816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835200</xdr:colOff>
      <xdr:row>6</xdr:row>
      <xdr:rowOff>162000</xdr:rowOff>
    </xdr:to>
    <xdr:sp>
      <xdr:nvSpPr>
        <xdr:cNvPr id="435" name="Rectangle 2"/>
        <xdr:cNvSpPr/>
      </xdr:nvSpPr>
      <xdr:spPr>
        <a:xfrm>
          <a:off x="224460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835200</xdr:colOff>
      <xdr:row>6</xdr:row>
      <xdr:rowOff>162000</xdr:rowOff>
    </xdr:to>
    <xdr:sp>
      <xdr:nvSpPr>
        <xdr:cNvPr id="436" name="Rectangle 3"/>
        <xdr:cNvSpPr/>
      </xdr:nvSpPr>
      <xdr:spPr>
        <a:xfrm>
          <a:off x="318960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6</xdr:row>
      <xdr:rowOff>162000</xdr:rowOff>
    </xdr:to>
    <xdr:sp>
      <xdr:nvSpPr>
        <xdr:cNvPr id="437" name="Rectangle 4"/>
        <xdr:cNvSpPr/>
      </xdr:nvSpPr>
      <xdr:spPr>
        <a:xfrm>
          <a:off x="4134600" y="1228680"/>
          <a:ext cx="83484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835200</xdr:colOff>
      <xdr:row>6</xdr:row>
      <xdr:rowOff>162000</xdr:rowOff>
    </xdr:to>
    <xdr:sp>
      <xdr:nvSpPr>
        <xdr:cNvPr id="438" name="Rectangle 5"/>
        <xdr:cNvSpPr/>
      </xdr:nvSpPr>
      <xdr:spPr>
        <a:xfrm>
          <a:off x="224460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835200</xdr:colOff>
      <xdr:row>6</xdr:row>
      <xdr:rowOff>162000</xdr:rowOff>
    </xdr:to>
    <xdr:sp>
      <xdr:nvSpPr>
        <xdr:cNvPr id="439" name="Rectangle 6"/>
        <xdr:cNvSpPr/>
      </xdr:nvSpPr>
      <xdr:spPr>
        <a:xfrm>
          <a:off x="318960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6</xdr:row>
      <xdr:rowOff>162000</xdr:rowOff>
    </xdr:to>
    <xdr:sp>
      <xdr:nvSpPr>
        <xdr:cNvPr id="440" name="Rectangle 7"/>
        <xdr:cNvSpPr/>
      </xdr:nvSpPr>
      <xdr:spPr>
        <a:xfrm>
          <a:off x="4134600" y="1228680"/>
          <a:ext cx="83484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6</xdr:row>
      <xdr:rowOff>162000</xdr:rowOff>
    </xdr:to>
    <xdr:sp>
      <xdr:nvSpPr>
        <xdr:cNvPr id="441" name="Rectangle 8"/>
        <xdr:cNvSpPr/>
      </xdr:nvSpPr>
      <xdr:spPr>
        <a:xfrm>
          <a:off x="507924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6</xdr:row>
      <xdr:rowOff>162000</xdr:rowOff>
    </xdr:to>
    <xdr:sp>
      <xdr:nvSpPr>
        <xdr:cNvPr id="442" name="Rectangle 9"/>
        <xdr:cNvSpPr/>
      </xdr:nvSpPr>
      <xdr:spPr>
        <a:xfrm>
          <a:off x="602424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6</xdr:row>
      <xdr:rowOff>162000</xdr:rowOff>
    </xdr:to>
    <xdr:sp>
      <xdr:nvSpPr>
        <xdr:cNvPr id="443" name="Rectangle 10"/>
        <xdr:cNvSpPr/>
      </xdr:nvSpPr>
      <xdr:spPr>
        <a:xfrm>
          <a:off x="6969240" y="1228680"/>
          <a:ext cx="83484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6</xdr:row>
      <xdr:rowOff>162000</xdr:rowOff>
    </xdr:to>
    <xdr:sp>
      <xdr:nvSpPr>
        <xdr:cNvPr id="444" name="Rectangle 11"/>
        <xdr:cNvSpPr/>
      </xdr:nvSpPr>
      <xdr:spPr>
        <a:xfrm>
          <a:off x="791388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6</xdr:row>
      <xdr:rowOff>162000</xdr:rowOff>
    </xdr:to>
    <xdr:sp>
      <xdr:nvSpPr>
        <xdr:cNvPr id="445" name="Rectangle 12"/>
        <xdr:cNvSpPr/>
      </xdr:nvSpPr>
      <xdr:spPr>
        <a:xfrm>
          <a:off x="885888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6</xdr:row>
      <xdr:rowOff>162000</xdr:rowOff>
    </xdr:to>
    <xdr:sp>
      <xdr:nvSpPr>
        <xdr:cNvPr id="446" name="Rectangle 13"/>
        <xdr:cNvSpPr/>
      </xdr:nvSpPr>
      <xdr:spPr>
        <a:xfrm>
          <a:off x="9803880" y="1228680"/>
          <a:ext cx="83484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6</xdr:row>
      <xdr:rowOff>162000</xdr:rowOff>
    </xdr:to>
    <xdr:sp>
      <xdr:nvSpPr>
        <xdr:cNvPr id="447" name="Rectangle 14"/>
        <xdr:cNvSpPr/>
      </xdr:nvSpPr>
      <xdr:spPr>
        <a:xfrm>
          <a:off x="1074852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6</xdr:row>
      <xdr:rowOff>162000</xdr:rowOff>
    </xdr:to>
    <xdr:sp>
      <xdr:nvSpPr>
        <xdr:cNvPr id="448" name="Rectangle 15"/>
        <xdr:cNvSpPr/>
      </xdr:nvSpPr>
      <xdr:spPr>
        <a:xfrm>
          <a:off x="1169352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6</xdr:row>
      <xdr:rowOff>162000</xdr:rowOff>
    </xdr:to>
    <xdr:sp>
      <xdr:nvSpPr>
        <xdr:cNvPr id="449" name="Rectangle 16"/>
        <xdr:cNvSpPr/>
      </xdr:nvSpPr>
      <xdr:spPr>
        <a:xfrm>
          <a:off x="12638520" y="1228680"/>
          <a:ext cx="83484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6</xdr:row>
      <xdr:rowOff>162000</xdr:rowOff>
    </xdr:to>
    <xdr:sp>
      <xdr:nvSpPr>
        <xdr:cNvPr id="450" name="Rectangle 17"/>
        <xdr:cNvSpPr/>
      </xdr:nvSpPr>
      <xdr:spPr>
        <a:xfrm>
          <a:off x="1358316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835200</xdr:colOff>
      <xdr:row>6</xdr:row>
      <xdr:rowOff>162000</xdr:rowOff>
    </xdr:to>
    <xdr:sp>
      <xdr:nvSpPr>
        <xdr:cNvPr id="451" name="Rectangle 18"/>
        <xdr:cNvSpPr/>
      </xdr:nvSpPr>
      <xdr:spPr>
        <a:xfrm>
          <a:off x="1452816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6</xdr:row>
      <xdr:rowOff>162000</xdr:rowOff>
    </xdr:to>
    <xdr:sp>
      <xdr:nvSpPr>
        <xdr:cNvPr id="452" name="Rectangle 19"/>
        <xdr:cNvSpPr/>
      </xdr:nvSpPr>
      <xdr:spPr>
        <a:xfrm>
          <a:off x="15473160" y="1228680"/>
          <a:ext cx="85572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6</xdr:row>
      <xdr:rowOff>162000</xdr:rowOff>
    </xdr:to>
    <xdr:sp>
      <xdr:nvSpPr>
        <xdr:cNvPr id="453" name="Rectangle 20"/>
        <xdr:cNvSpPr/>
      </xdr:nvSpPr>
      <xdr:spPr>
        <a:xfrm>
          <a:off x="15473160" y="1228680"/>
          <a:ext cx="85572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835200</xdr:colOff>
      <xdr:row>7</xdr:row>
      <xdr:rowOff>162000</xdr:rowOff>
    </xdr:to>
    <xdr:sp>
      <xdr:nvSpPr>
        <xdr:cNvPr id="454" name="Rectangle 25"/>
        <xdr:cNvSpPr/>
      </xdr:nvSpPr>
      <xdr:spPr>
        <a:xfrm>
          <a:off x="224460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835200</xdr:colOff>
      <xdr:row>7</xdr:row>
      <xdr:rowOff>162000</xdr:rowOff>
    </xdr:to>
    <xdr:sp>
      <xdr:nvSpPr>
        <xdr:cNvPr id="455" name="Rectangle 26"/>
        <xdr:cNvSpPr/>
      </xdr:nvSpPr>
      <xdr:spPr>
        <a:xfrm>
          <a:off x="318960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162000</xdr:rowOff>
    </xdr:to>
    <xdr:sp>
      <xdr:nvSpPr>
        <xdr:cNvPr id="456" name="Rectangle 27"/>
        <xdr:cNvSpPr/>
      </xdr:nvSpPr>
      <xdr:spPr>
        <a:xfrm>
          <a:off x="4134600" y="122868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835200</xdr:colOff>
      <xdr:row>7</xdr:row>
      <xdr:rowOff>162000</xdr:rowOff>
    </xdr:to>
    <xdr:sp>
      <xdr:nvSpPr>
        <xdr:cNvPr id="457" name="Rectangle 28"/>
        <xdr:cNvSpPr/>
      </xdr:nvSpPr>
      <xdr:spPr>
        <a:xfrm>
          <a:off x="224460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835200</xdr:colOff>
      <xdr:row>7</xdr:row>
      <xdr:rowOff>162000</xdr:rowOff>
    </xdr:to>
    <xdr:sp>
      <xdr:nvSpPr>
        <xdr:cNvPr id="458" name="Rectangle 29"/>
        <xdr:cNvSpPr/>
      </xdr:nvSpPr>
      <xdr:spPr>
        <a:xfrm>
          <a:off x="318960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9360</xdr:rowOff>
    </xdr:from>
    <xdr:to>
      <xdr:col>9</xdr:col>
      <xdr:colOff>834840</xdr:colOff>
      <xdr:row>8</xdr:row>
      <xdr:rowOff>9360</xdr:rowOff>
    </xdr:to>
    <xdr:sp>
      <xdr:nvSpPr>
        <xdr:cNvPr id="459" name="Rectangle 30"/>
        <xdr:cNvSpPr/>
      </xdr:nvSpPr>
      <xdr:spPr>
        <a:xfrm>
          <a:off x="4134600" y="123804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162000</xdr:rowOff>
    </xdr:to>
    <xdr:sp>
      <xdr:nvSpPr>
        <xdr:cNvPr id="460" name="Rectangle 31"/>
        <xdr:cNvSpPr/>
      </xdr:nvSpPr>
      <xdr:spPr>
        <a:xfrm>
          <a:off x="507924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162000</xdr:rowOff>
    </xdr:to>
    <xdr:sp>
      <xdr:nvSpPr>
        <xdr:cNvPr id="461" name="Rectangle 32"/>
        <xdr:cNvSpPr/>
      </xdr:nvSpPr>
      <xdr:spPr>
        <a:xfrm>
          <a:off x="602424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162000</xdr:rowOff>
    </xdr:to>
    <xdr:sp>
      <xdr:nvSpPr>
        <xdr:cNvPr id="462" name="Rectangle 33"/>
        <xdr:cNvSpPr/>
      </xdr:nvSpPr>
      <xdr:spPr>
        <a:xfrm>
          <a:off x="6969240" y="122868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162000</xdr:rowOff>
    </xdr:to>
    <xdr:sp>
      <xdr:nvSpPr>
        <xdr:cNvPr id="463" name="Rectangle 34"/>
        <xdr:cNvSpPr/>
      </xdr:nvSpPr>
      <xdr:spPr>
        <a:xfrm>
          <a:off x="791388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162000</xdr:rowOff>
    </xdr:to>
    <xdr:sp>
      <xdr:nvSpPr>
        <xdr:cNvPr id="464" name="Rectangle 35"/>
        <xdr:cNvSpPr/>
      </xdr:nvSpPr>
      <xdr:spPr>
        <a:xfrm>
          <a:off x="885888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162000</xdr:rowOff>
    </xdr:to>
    <xdr:sp>
      <xdr:nvSpPr>
        <xdr:cNvPr id="465" name="Rectangle 36"/>
        <xdr:cNvSpPr/>
      </xdr:nvSpPr>
      <xdr:spPr>
        <a:xfrm>
          <a:off x="9803880" y="122868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162000</xdr:rowOff>
    </xdr:to>
    <xdr:sp>
      <xdr:nvSpPr>
        <xdr:cNvPr id="466" name="Rectangle 37"/>
        <xdr:cNvSpPr/>
      </xdr:nvSpPr>
      <xdr:spPr>
        <a:xfrm>
          <a:off x="1074852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162000</xdr:rowOff>
    </xdr:to>
    <xdr:sp>
      <xdr:nvSpPr>
        <xdr:cNvPr id="467" name="Rectangle 38"/>
        <xdr:cNvSpPr/>
      </xdr:nvSpPr>
      <xdr:spPr>
        <a:xfrm>
          <a:off x="1169352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162000</xdr:rowOff>
    </xdr:to>
    <xdr:sp>
      <xdr:nvSpPr>
        <xdr:cNvPr id="468" name="Rectangle 39"/>
        <xdr:cNvSpPr/>
      </xdr:nvSpPr>
      <xdr:spPr>
        <a:xfrm>
          <a:off x="12638520" y="122868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162000</xdr:rowOff>
    </xdr:to>
    <xdr:sp>
      <xdr:nvSpPr>
        <xdr:cNvPr id="469" name="Rectangle 40"/>
        <xdr:cNvSpPr/>
      </xdr:nvSpPr>
      <xdr:spPr>
        <a:xfrm>
          <a:off x="1358316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835200</xdr:colOff>
      <xdr:row>7</xdr:row>
      <xdr:rowOff>162000</xdr:rowOff>
    </xdr:to>
    <xdr:sp>
      <xdr:nvSpPr>
        <xdr:cNvPr id="470" name="Rectangle 41"/>
        <xdr:cNvSpPr/>
      </xdr:nvSpPr>
      <xdr:spPr>
        <a:xfrm>
          <a:off x="1452816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7</xdr:row>
      <xdr:rowOff>162000</xdr:rowOff>
    </xdr:to>
    <xdr:sp>
      <xdr:nvSpPr>
        <xdr:cNvPr id="471" name="Rectangle 42"/>
        <xdr:cNvSpPr/>
      </xdr:nvSpPr>
      <xdr:spPr>
        <a:xfrm>
          <a:off x="15473160" y="1228680"/>
          <a:ext cx="85572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7</xdr:row>
      <xdr:rowOff>162000</xdr:rowOff>
    </xdr:to>
    <xdr:sp>
      <xdr:nvSpPr>
        <xdr:cNvPr id="472" name="Rectangle 43"/>
        <xdr:cNvSpPr/>
      </xdr:nvSpPr>
      <xdr:spPr>
        <a:xfrm>
          <a:off x="15473160" y="1228680"/>
          <a:ext cx="85572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7</xdr:row>
      <xdr:rowOff>162000</xdr:rowOff>
    </xdr:to>
    <xdr:sp>
      <xdr:nvSpPr>
        <xdr:cNvPr id="473" name="Rectangle 47"/>
        <xdr:cNvSpPr/>
      </xdr:nvSpPr>
      <xdr:spPr>
        <a:xfrm>
          <a:off x="15473160" y="1228680"/>
          <a:ext cx="85572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7</xdr:row>
      <xdr:rowOff>162000</xdr:rowOff>
    </xdr:to>
    <xdr:sp>
      <xdr:nvSpPr>
        <xdr:cNvPr id="474" name="Rectangle 48"/>
        <xdr:cNvSpPr/>
      </xdr:nvSpPr>
      <xdr:spPr>
        <a:xfrm>
          <a:off x="15473160" y="1228680"/>
          <a:ext cx="85572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3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4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5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6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7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8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9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0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1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2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3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4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5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6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7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8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9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7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0" name="Rectangle 2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1" name="Rectangle 29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736200</xdr:colOff>
          <xdr:row>3</xdr:row>
          <xdr:rowOff>86040</xdr:rowOff>
        </xdr:to>
        <xdr:sp>
          <xdr:nvSpPr>
            <xdr:cNvPr id="1001" name="Button 2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1REPORT/2001/0101phy/Regions/EMW01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Postid"/>
      <sheetName val="Report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Intra-EMWNSS1"/>
      <sheetName val="Intra-EMWNSS2"/>
      <sheetName val="TP-EMWNSS"/>
      <sheetName val="Intra-Enovate"/>
      <sheetName val="Total Intra"/>
      <sheetName val="Physical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 Phys"/>
      <sheetName val="Enovate Phys"/>
      <sheetName val="Total Phys"/>
      <sheetName val="Orig Sched"/>
      <sheetName val="OA Flash"/>
      <sheetName val="Daily Macros"/>
      <sheetName val="Monthly Macros"/>
    </sheetNames>
    <sheetDataSet>
      <sheetData sheetId="0"/>
      <sheetData sheetId="1">
        <row r="5">
          <cell r="V5" t="str">
            <v>Value</v>
          </cell>
          <cell r="W5" t="str">
            <v>Value</v>
          </cell>
          <cell r="X5" t="str">
            <v>Value</v>
          </cell>
          <cell r="Y5" t="str">
            <v>Value</v>
          </cell>
          <cell r="Z5" t="str">
            <v>Value</v>
          </cell>
          <cell r="AA5" t="str">
            <v>Value</v>
          </cell>
          <cell r="AB5" t="str">
            <v>Value</v>
          </cell>
          <cell r="AC5" t="str">
            <v>Positions</v>
          </cell>
          <cell r="AD5" t="str">
            <v>Positions</v>
          </cell>
          <cell r="AE5" t="str">
            <v>Positions</v>
          </cell>
          <cell r="AF5" t="str">
            <v>Positions</v>
          </cell>
          <cell r="AG5" t="str">
            <v>Positions</v>
          </cell>
          <cell r="AH5" t="str">
            <v>Positions</v>
          </cell>
          <cell r="AI5" t="str">
            <v>Positions</v>
          </cell>
          <cell r="AJ5" t="str">
            <v>Value</v>
          </cell>
          <cell r="AK5" t="str">
            <v>Value</v>
          </cell>
          <cell r="AL5" t="str">
            <v>Value</v>
          </cell>
          <cell r="AM5" t="str">
            <v>Value</v>
          </cell>
        </row>
        <row r="6">
          <cell r="A6" t="str">
            <v>January</v>
          </cell>
          <cell r="B6" t="str">
            <v>Meta Calc</v>
          </cell>
          <cell r="C6" t="str">
            <v>NSS1</v>
          </cell>
          <cell r="D6" t="str">
            <v>NSS1</v>
          </cell>
          <cell r="E6" t="str">
            <v>NSS1</v>
          </cell>
          <cell r="F6" t="str">
            <v>NSS2</v>
          </cell>
          <cell r="G6" t="str">
            <v>NSS2</v>
          </cell>
          <cell r="H6" t="str">
            <v>NSS2</v>
          </cell>
          <cell r="I6" t="str">
            <v>FT-Enovate</v>
          </cell>
          <cell r="J6" t="str">
            <v>FT-Enovate</v>
          </cell>
          <cell r="K6" t="str">
            <v>FT-Enovate</v>
          </cell>
          <cell r="L6" t="str">
            <v>Enovate</v>
          </cell>
          <cell r="M6" t="str">
            <v>Enovate</v>
          </cell>
          <cell r="N6" t="str">
            <v>Enovate</v>
          </cell>
          <cell r="O6" t="str">
            <v>TP</v>
          </cell>
          <cell r="P6" t="str">
            <v>TP</v>
          </cell>
          <cell r="Q6" t="str">
            <v>TP</v>
          </cell>
          <cell r="R6" t="str">
            <v>FT</v>
          </cell>
          <cell r="S6" t="str">
            <v>FT</v>
          </cell>
          <cell r="T6" t="str">
            <v>FT</v>
          </cell>
          <cell r="U6" t="str">
            <v>FT</v>
          </cell>
          <cell r="V6" t="str">
            <v>NSS1</v>
          </cell>
          <cell r="W6" t="str">
            <v>NSS2</v>
          </cell>
          <cell r="X6" t="str">
            <v>FT-Enovate</v>
          </cell>
          <cell r="Y6" t="str">
            <v>Enovate</v>
          </cell>
          <cell r="Z6" t="str">
            <v>TP</v>
          </cell>
          <cell r="AA6" t="str">
            <v>FT Enovrt</v>
          </cell>
          <cell r="AB6" t="str">
            <v>FT Enovpb</v>
          </cell>
          <cell r="AC6" t="str">
            <v>NSS1</v>
          </cell>
          <cell r="AD6" t="str">
            <v>NSS2</v>
          </cell>
          <cell r="AE6" t="str">
            <v>FT-Enovate</v>
          </cell>
          <cell r="AF6" t="str">
            <v>Enovate</v>
          </cell>
          <cell r="AG6" t="str">
            <v>TP</v>
          </cell>
          <cell r="AH6" t="str">
            <v>FT Enovrt</v>
          </cell>
          <cell r="AI6" t="str">
            <v>FT Enovpb</v>
          </cell>
          <cell r="AJ6" t="str">
            <v>NSS1</v>
          </cell>
          <cell r="AK6" t="str">
            <v>NSS2</v>
          </cell>
          <cell r="AL6" t="str">
            <v>Midwest</v>
          </cell>
          <cell r="AM6" t="str">
            <v>Enovate</v>
          </cell>
          <cell r="AN6" t="str">
            <v>Calculate</v>
          </cell>
          <cell r="AO6" t="str">
            <v>For P&amp;L</v>
          </cell>
          <cell r="AP6" t="str">
            <v>Phys</v>
          </cell>
        </row>
        <row r="6">
          <cell r="AR6" t="str">
            <v>Weapon-X Dates</v>
          </cell>
        </row>
        <row r="6">
          <cell r="AT6" t="str">
            <v>Days</v>
          </cell>
        </row>
        <row r="7">
          <cell r="A7">
            <v>2001</v>
          </cell>
          <cell r="B7" t="str">
            <v> </v>
          </cell>
          <cell r="C7" t="str">
            <v>Price</v>
          </cell>
          <cell r="D7" t="str">
            <v>Basis</v>
          </cell>
          <cell r="E7" t="str">
            <v>Index</v>
          </cell>
          <cell r="F7" t="str">
            <v>Price</v>
          </cell>
          <cell r="G7" t="str">
            <v>Basis</v>
          </cell>
          <cell r="H7" t="str">
            <v>Index</v>
          </cell>
          <cell r="I7" t="str">
            <v>Price</v>
          </cell>
          <cell r="J7" t="str">
            <v>Basis</v>
          </cell>
          <cell r="K7" t="str">
            <v>Index</v>
          </cell>
          <cell r="L7" t="str">
            <v>Price</v>
          </cell>
          <cell r="M7" t="str">
            <v>Basis</v>
          </cell>
          <cell r="N7" t="str">
            <v>Index</v>
          </cell>
          <cell r="O7" t="str">
            <v>Price</v>
          </cell>
          <cell r="P7" t="str">
            <v>Basis</v>
          </cell>
          <cell r="Q7" t="str">
            <v>Index</v>
          </cell>
          <cell r="R7" t="str">
            <v>Enovrt</v>
          </cell>
          <cell r="S7" t="str">
            <v>Enovrt</v>
          </cell>
          <cell r="T7" t="str">
            <v>Enovpb</v>
          </cell>
          <cell r="U7" t="str">
            <v>Enovpb</v>
          </cell>
          <cell r="V7" t="str">
            <v>GD</v>
          </cell>
          <cell r="W7" t="str">
            <v>GD</v>
          </cell>
          <cell r="X7" t="str">
            <v>GD</v>
          </cell>
          <cell r="Y7" t="str">
            <v>GD</v>
          </cell>
          <cell r="Z7" t="str">
            <v>GD</v>
          </cell>
          <cell r="AA7" t="str">
            <v>GD</v>
          </cell>
          <cell r="AB7" t="str">
            <v>GD</v>
          </cell>
          <cell r="AC7" t="str">
            <v>GD</v>
          </cell>
          <cell r="AD7" t="str">
            <v>GD</v>
          </cell>
          <cell r="AE7" t="str">
            <v>GD</v>
          </cell>
          <cell r="AF7" t="str">
            <v>GD</v>
          </cell>
          <cell r="AG7" t="str">
            <v>GD</v>
          </cell>
          <cell r="AH7" t="str">
            <v>GD</v>
          </cell>
          <cell r="AI7" t="str">
            <v>GD</v>
          </cell>
          <cell r="AJ7" t="str">
            <v>Physical</v>
          </cell>
          <cell r="AK7" t="str">
            <v>Physical</v>
          </cell>
          <cell r="AL7" t="str">
            <v>Physical</v>
          </cell>
          <cell r="AM7" t="str">
            <v>Physical</v>
          </cell>
          <cell r="AN7" t="str">
            <v>Night of</v>
          </cell>
          <cell r="AO7" t="str">
            <v>of</v>
          </cell>
          <cell r="AP7" t="str">
            <v>Positions</v>
          </cell>
        </row>
        <row r="7">
          <cell r="AR7" t="str">
            <v>C</v>
          </cell>
          <cell r="AS7" t="str">
            <v>P</v>
          </cell>
          <cell r="AT7" t="str">
            <v>Accrued</v>
          </cell>
        </row>
        <row r="9">
          <cell r="A9">
            <v>36893</v>
          </cell>
          <cell r="B9">
            <v>74743</v>
          </cell>
          <cell r="C9">
            <v>995720</v>
          </cell>
          <cell r="D9">
            <v>995721</v>
          </cell>
          <cell r="E9">
            <v>995722</v>
          </cell>
          <cell r="F9">
            <v>995723</v>
          </cell>
          <cell r="G9">
            <v>995724</v>
          </cell>
          <cell r="H9">
            <v>995725</v>
          </cell>
          <cell r="I9">
            <v>995726</v>
          </cell>
          <cell r="J9">
            <v>995727</v>
          </cell>
          <cell r="K9">
            <v>995728</v>
          </cell>
          <cell r="L9">
            <v>995729</v>
          </cell>
          <cell r="M9">
            <v>995730</v>
          </cell>
          <cell r="N9">
            <v>995731</v>
          </cell>
          <cell r="O9">
            <v>995732</v>
          </cell>
          <cell r="P9">
            <v>995733</v>
          </cell>
          <cell r="Q9">
            <v>995734</v>
          </cell>
        </row>
        <row r="9">
          <cell r="V9">
            <v>995735</v>
          </cell>
          <cell r="W9">
            <v>995736</v>
          </cell>
          <cell r="X9">
            <v>995737</v>
          </cell>
          <cell r="Y9">
            <v>999998</v>
          </cell>
          <cell r="Z9">
            <v>999998</v>
          </cell>
        </row>
        <row r="9">
          <cell r="AC9">
            <v>995738</v>
          </cell>
        </row>
        <row r="9">
          <cell r="AE9">
            <v>995739</v>
          </cell>
        </row>
        <row r="9">
          <cell r="AJ9">
            <v>995740</v>
          </cell>
          <cell r="AK9">
            <v>995741</v>
          </cell>
          <cell r="AL9">
            <v>995742</v>
          </cell>
          <cell r="AM9">
            <v>995743</v>
          </cell>
          <cell r="AN9">
            <v>2</v>
          </cell>
          <cell r="AO9">
            <v>3</v>
          </cell>
          <cell r="AP9">
            <v>4</v>
          </cell>
          <cell r="AQ9" t="str">
            <v>-1</v>
          </cell>
          <cell r="AR9">
            <v>0</v>
          </cell>
          <cell r="AS9">
            <v>0</v>
          </cell>
          <cell r="AT9">
            <v>0</v>
          </cell>
        </row>
        <row r="10">
          <cell r="A10">
            <v>36894</v>
          </cell>
          <cell r="B10">
            <v>74848</v>
          </cell>
          <cell r="C10">
            <v>996965</v>
          </cell>
          <cell r="D10">
            <v>996966</v>
          </cell>
          <cell r="E10">
            <v>996967</v>
          </cell>
          <cell r="F10">
            <v>996968</v>
          </cell>
          <cell r="G10">
            <v>996969</v>
          </cell>
          <cell r="H10">
            <v>996970</v>
          </cell>
          <cell r="I10">
            <v>996971</v>
          </cell>
          <cell r="J10">
            <v>996972</v>
          </cell>
          <cell r="K10">
            <v>996973</v>
          </cell>
          <cell r="L10">
            <v>996974</v>
          </cell>
          <cell r="M10">
            <v>996975</v>
          </cell>
          <cell r="N10">
            <v>996976</v>
          </cell>
          <cell r="O10">
            <v>996977</v>
          </cell>
          <cell r="P10">
            <v>996978</v>
          </cell>
          <cell r="Q10">
            <v>996979</v>
          </cell>
        </row>
        <row r="10">
          <cell r="V10">
            <v>996984</v>
          </cell>
          <cell r="W10">
            <v>996985</v>
          </cell>
          <cell r="X10">
            <v>996986</v>
          </cell>
          <cell r="Y10">
            <v>999998</v>
          </cell>
          <cell r="Z10">
            <v>999998</v>
          </cell>
        </row>
        <row r="10">
          <cell r="AC10">
            <v>996987</v>
          </cell>
        </row>
        <row r="10">
          <cell r="AE10">
            <v>996989</v>
          </cell>
        </row>
        <row r="10">
          <cell r="AJ10">
            <v>996990</v>
          </cell>
          <cell r="AK10">
            <v>996991</v>
          </cell>
          <cell r="AL10">
            <v>996992</v>
          </cell>
          <cell r="AM10">
            <v>996993</v>
          </cell>
          <cell r="AN10">
            <v>3</v>
          </cell>
          <cell r="AO10">
            <v>4</v>
          </cell>
          <cell r="AP10">
            <v>5</v>
          </cell>
          <cell r="AQ10" t="str">
            <v>-1</v>
          </cell>
          <cell r="AR10">
            <v>0</v>
          </cell>
          <cell r="AS10">
            <v>0</v>
          </cell>
          <cell r="AT10">
            <v>0</v>
          </cell>
        </row>
        <row r="11">
          <cell r="A11">
            <v>36895</v>
          </cell>
          <cell r="B11">
            <v>74887</v>
          </cell>
          <cell r="C11">
            <v>997284</v>
          </cell>
          <cell r="D11">
            <v>997285</v>
          </cell>
          <cell r="E11">
            <v>997286</v>
          </cell>
          <cell r="F11">
            <v>997287</v>
          </cell>
          <cell r="G11">
            <v>997288</v>
          </cell>
          <cell r="H11">
            <v>997289</v>
          </cell>
          <cell r="I11">
            <v>997290</v>
          </cell>
          <cell r="J11">
            <v>997291</v>
          </cell>
          <cell r="K11">
            <v>997292</v>
          </cell>
          <cell r="L11">
            <v>997293</v>
          </cell>
          <cell r="M11">
            <v>997294</v>
          </cell>
          <cell r="N11">
            <v>997295</v>
          </cell>
          <cell r="O11">
            <v>997296</v>
          </cell>
          <cell r="P11">
            <v>997297</v>
          </cell>
          <cell r="Q11">
            <v>997298</v>
          </cell>
        </row>
        <row r="11">
          <cell r="V11">
            <v>997308</v>
          </cell>
          <cell r="W11">
            <v>997309</v>
          </cell>
          <cell r="X11">
            <v>997314</v>
          </cell>
          <cell r="Y11">
            <v>999998</v>
          </cell>
          <cell r="Z11">
            <v>999998</v>
          </cell>
        </row>
        <row r="11">
          <cell r="AC11">
            <v>997315</v>
          </cell>
          <cell r="AD11" t="str">
            <v> </v>
          </cell>
          <cell r="AE11">
            <v>997316</v>
          </cell>
        </row>
        <row r="11">
          <cell r="AJ11">
            <v>997317</v>
          </cell>
          <cell r="AK11">
            <v>997361</v>
          </cell>
          <cell r="AL11">
            <v>997362</v>
          </cell>
          <cell r="AM11">
            <v>997364</v>
          </cell>
          <cell r="AN11">
            <v>4</v>
          </cell>
          <cell r="AO11">
            <v>5</v>
          </cell>
          <cell r="AP11">
            <v>6</v>
          </cell>
          <cell r="AQ11" t="str">
            <v>-1</v>
          </cell>
          <cell r="AR11">
            <v>2</v>
          </cell>
          <cell r="AS11">
            <v>0</v>
          </cell>
          <cell r="AT11">
            <v>2</v>
          </cell>
        </row>
        <row r="12">
          <cell r="A12">
            <v>36896</v>
          </cell>
          <cell r="B12">
            <v>75005</v>
          </cell>
          <cell r="C12">
            <v>998907</v>
          </cell>
          <cell r="D12">
            <v>998908</v>
          </cell>
          <cell r="E12">
            <v>1013826</v>
          </cell>
          <cell r="F12">
            <v>1013827</v>
          </cell>
          <cell r="G12">
            <v>1013828</v>
          </cell>
          <cell r="H12">
            <v>1013829</v>
          </cell>
          <cell r="I12">
            <v>1013830</v>
          </cell>
          <cell r="J12">
            <v>1013831</v>
          </cell>
          <cell r="K12">
            <v>1013832</v>
          </cell>
          <cell r="L12">
            <v>1013833</v>
          </cell>
          <cell r="M12">
            <v>1013834</v>
          </cell>
          <cell r="N12">
            <v>1013835</v>
          </cell>
          <cell r="O12">
            <v>1013836</v>
          </cell>
          <cell r="P12">
            <v>1013837</v>
          </cell>
          <cell r="Q12">
            <v>1013838</v>
          </cell>
        </row>
        <row r="12">
          <cell r="V12">
            <v>998991</v>
          </cell>
          <cell r="W12">
            <v>998993</v>
          </cell>
          <cell r="X12">
            <v>998994</v>
          </cell>
          <cell r="Y12">
            <v>999998</v>
          </cell>
          <cell r="Z12">
            <v>999998</v>
          </cell>
        </row>
        <row r="12">
          <cell r="AC12">
            <v>998996</v>
          </cell>
        </row>
        <row r="12">
          <cell r="AE12">
            <v>998999</v>
          </cell>
        </row>
        <row r="12">
          <cell r="AJ12">
            <v>999000</v>
          </cell>
          <cell r="AK12">
            <v>999002</v>
          </cell>
          <cell r="AL12">
            <v>999004</v>
          </cell>
          <cell r="AM12">
            <v>999006</v>
          </cell>
          <cell r="AN12">
            <v>5</v>
          </cell>
          <cell r="AO12">
            <v>8</v>
          </cell>
          <cell r="AP12">
            <v>9</v>
          </cell>
          <cell r="AQ12" t="str">
            <v>-1</v>
          </cell>
          <cell r="AR12">
            <v>3</v>
          </cell>
          <cell r="AS12">
            <v>2</v>
          </cell>
          <cell r="AT12">
            <v>3</v>
          </cell>
        </row>
        <row r="13">
          <cell r="A13">
            <v>36899</v>
          </cell>
          <cell r="B13">
            <v>75187</v>
          </cell>
          <cell r="C13">
            <v>1001315</v>
          </cell>
          <cell r="D13">
            <v>1001316</v>
          </cell>
          <cell r="E13">
            <v>1001317</v>
          </cell>
          <cell r="F13">
            <v>1001318</v>
          </cell>
          <cell r="G13">
            <v>1001319</v>
          </cell>
          <cell r="H13">
            <v>1001320</v>
          </cell>
          <cell r="I13">
            <v>1001321</v>
          </cell>
          <cell r="J13">
            <v>1001322</v>
          </cell>
          <cell r="K13">
            <v>1001323</v>
          </cell>
          <cell r="L13">
            <v>1001324</v>
          </cell>
          <cell r="M13">
            <v>1001325</v>
          </cell>
          <cell r="N13">
            <v>1001326</v>
          </cell>
          <cell r="O13">
            <v>1001327</v>
          </cell>
          <cell r="P13">
            <v>1001328</v>
          </cell>
          <cell r="Q13">
            <v>1001329</v>
          </cell>
        </row>
        <row r="13">
          <cell r="V13">
            <v>1001332</v>
          </cell>
          <cell r="W13">
            <v>1001333</v>
          </cell>
          <cell r="X13">
            <v>1001336</v>
          </cell>
          <cell r="Y13">
            <v>9999998</v>
          </cell>
          <cell r="Z13">
            <v>9999998</v>
          </cell>
        </row>
        <row r="13">
          <cell r="AC13">
            <v>1001337</v>
          </cell>
        </row>
        <row r="13">
          <cell r="AE13">
            <v>1001338</v>
          </cell>
        </row>
        <row r="13">
          <cell r="AJ13">
            <v>1001339</v>
          </cell>
          <cell r="AK13">
            <v>1001340</v>
          </cell>
          <cell r="AL13">
            <v>1001341</v>
          </cell>
          <cell r="AM13">
            <v>1001342</v>
          </cell>
          <cell r="AN13">
            <v>8</v>
          </cell>
          <cell r="AO13">
            <v>9</v>
          </cell>
          <cell r="AP13">
            <v>10</v>
          </cell>
          <cell r="AQ13" t="str">
            <v>-1</v>
          </cell>
          <cell r="AR13">
            <v>4</v>
          </cell>
          <cell r="AS13">
            <v>3</v>
          </cell>
          <cell r="AT13">
            <v>4</v>
          </cell>
        </row>
        <row r="14">
          <cell r="A14">
            <v>36900</v>
          </cell>
          <cell r="B14">
            <v>75272</v>
          </cell>
          <cell r="C14">
            <v>1002582</v>
          </cell>
          <cell r="D14">
            <v>1002583</v>
          </cell>
          <cell r="E14">
            <v>1002584</v>
          </cell>
          <cell r="F14">
            <v>1002585</v>
          </cell>
          <cell r="G14">
            <v>1002586</v>
          </cell>
          <cell r="H14">
            <v>1002587</v>
          </cell>
          <cell r="I14">
            <v>1002588</v>
          </cell>
          <cell r="J14">
            <v>1002589</v>
          </cell>
          <cell r="K14">
            <v>1002590</v>
          </cell>
          <cell r="L14">
            <v>1002591</v>
          </cell>
          <cell r="M14">
            <v>1002592</v>
          </cell>
          <cell r="N14">
            <v>1002593</v>
          </cell>
          <cell r="O14">
            <v>1002594</v>
          </cell>
          <cell r="P14">
            <v>1002595</v>
          </cell>
          <cell r="Q14">
            <v>1002596</v>
          </cell>
        </row>
        <row r="14">
          <cell r="V14">
            <v>1002642</v>
          </cell>
          <cell r="W14">
            <v>1002643</v>
          </cell>
          <cell r="X14">
            <v>1002644</v>
          </cell>
          <cell r="Y14">
            <v>9999998</v>
          </cell>
          <cell r="Z14">
            <v>9999998</v>
          </cell>
        </row>
        <row r="14">
          <cell r="AC14">
            <v>1002645</v>
          </cell>
        </row>
        <row r="14">
          <cell r="AE14">
            <v>1002647</v>
          </cell>
        </row>
        <row r="14">
          <cell r="AJ14">
            <v>1002648</v>
          </cell>
          <cell r="AK14">
            <v>1002649</v>
          </cell>
          <cell r="AL14">
            <v>1002651</v>
          </cell>
          <cell r="AM14">
            <v>1002652</v>
          </cell>
          <cell r="AN14">
            <v>9</v>
          </cell>
          <cell r="AO14">
            <v>10</v>
          </cell>
          <cell r="AP14">
            <v>11</v>
          </cell>
          <cell r="AQ14" t="str">
            <v>-1</v>
          </cell>
          <cell r="AR14">
            <v>7</v>
          </cell>
          <cell r="AS14">
            <v>4</v>
          </cell>
          <cell r="AT14">
            <v>7</v>
          </cell>
        </row>
        <row r="15">
          <cell r="A15">
            <v>36901</v>
          </cell>
          <cell r="B15">
            <v>75362</v>
          </cell>
          <cell r="C15">
            <v>1003410</v>
          </cell>
          <cell r="D15">
            <v>1003411</v>
          </cell>
          <cell r="E15">
            <v>1003412</v>
          </cell>
          <cell r="F15">
            <v>1003413</v>
          </cell>
          <cell r="G15">
            <v>1003414</v>
          </cell>
          <cell r="H15">
            <v>1003415</v>
          </cell>
          <cell r="I15">
            <v>1003416</v>
          </cell>
          <cell r="J15">
            <v>1003417</v>
          </cell>
          <cell r="K15">
            <v>1003418</v>
          </cell>
          <cell r="L15">
            <v>1003419</v>
          </cell>
          <cell r="M15">
            <v>1003420</v>
          </cell>
          <cell r="N15">
            <v>1003421</v>
          </cell>
          <cell r="O15">
            <v>1003422</v>
          </cell>
          <cell r="P15">
            <v>1003423</v>
          </cell>
          <cell r="Q15">
            <v>1003424</v>
          </cell>
        </row>
        <row r="15">
          <cell r="V15">
            <v>1003453</v>
          </cell>
          <cell r="W15">
            <v>1003454</v>
          </cell>
          <cell r="X15">
            <v>1003455</v>
          </cell>
          <cell r="Y15">
            <v>9999998</v>
          </cell>
          <cell r="Z15">
            <v>9999998</v>
          </cell>
        </row>
        <row r="15">
          <cell r="AC15">
            <v>1003477</v>
          </cell>
        </row>
        <row r="15">
          <cell r="AE15">
            <v>1003478</v>
          </cell>
        </row>
        <row r="15">
          <cell r="AJ15">
            <v>1003479</v>
          </cell>
          <cell r="AK15">
            <v>1003480</v>
          </cell>
          <cell r="AL15">
            <v>1003481</v>
          </cell>
          <cell r="AM15">
            <v>1003482</v>
          </cell>
          <cell r="AN15">
            <v>10</v>
          </cell>
          <cell r="AO15">
            <v>11</v>
          </cell>
          <cell r="AP15">
            <v>12</v>
          </cell>
          <cell r="AQ15" t="str">
            <v>-1</v>
          </cell>
          <cell r="AR15">
            <v>8</v>
          </cell>
          <cell r="AS15">
            <v>7</v>
          </cell>
          <cell r="AT15">
            <v>8</v>
          </cell>
        </row>
        <row r="16">
          <cell r="A16">
            <v>36902</v>
          </cell>
          <cell r="B16">
            <v>75478</v>
          </cell>
          <cell r="C16">
            <v>1005035</v>
          </cell>
          <cell r="D16">
            <v>1005036</v>
          </cell>
          <cell r="E16">
            <v>1005037</v>
          </cell>
          <cell r="F16">
            <v>1005038</v>
          </cell>
          <cell r="G16">
            <v>1005039</v>
          </cell>
          <cell r="H16">
            <v>1005040</v>
          </cell>
          <cell r="I16">
            <v>1005041</v>
          </cell>
          <cell r="J16">
            <v>1005042</v>
          </cell>
          <cell r="K16">
            <v>1005043</v>
          </cell>
          <cell r="L16">
            <v>1005044</v>
          </cell>
          <cell r="M16">
            <v>1005045</v>
          </cell>
          <cell r="N16">
            <v>1005046</v>
          </cell>
          <cell r="O16">
            <v>1005047</v>
          </cell>
          <cell r="P16">
            <v>1005048</v>
          </cell>
          <cell r="Q16">
            <v>1005049</v>
          </cell>
        </row>
        <row r="16">
          <cell r="V16">
            <v>1005071</v>
          </cell>
          <cell r="W16">
            <v>1005072</v>
          </cell>
          <cell r="X16">
            <v>1005073</v>
          </cell>
          <cell r="Y16">
            <v>9999998</v>
          </cell>
          <cell r="Z16">
            <v>9999998</v>
          </cell>
        </row>
        <row r="16">
          <cell r="AC16">
            <v>1005074</v>
          </cell>
        </row>
        <row r="16">
          <cell r="AE16">
            <v>1005076</v>
          </cell>
        </row>
        <row r="16">
          <cell r="AJ16">
            <v>1005077</v>
          </cell>
          <cell r="AK16">
            <v>1005078</v>
          </cell>
          <cell r="AL16">
            <v>1005079</v>
          </cell>
          <cell r="AM16">
            <v>1005080</v>
          </cell>
          <cell r="AN16">
            <v>11</v>
          </cell>
          <cell r="AO16">
            <v>12</v>
          </cell>
          <cell r="AP16">
            <v>13</v>
          </cell>
          <cell r="AQ16" t="str">
            <v>-1</v>
          </cell>
          <cell r="AR16">
            <v>9</v>
          </cell>
          <cell r="AS16">
            <v>8</v>
          </cell>
          <cell r="AT16">
            <v>9</v>
          </cell>
        </row>
        <row r="17">
          <cell r="A17">
            <v>36903</v>
          </cell>
          <cell r="B17">
            <v>75582</v>
          </cell>
          <cell r="C17">
            <v>1006669</v>
          </cell>
          <cell r="D17">
            <v>1006670</v>
          </cell>
          <cell r="E17">
            <v>1006671</v>
          </cell>
          <cell r="F17">
            <v>1006672</v>
          </cell>
          <cell r="G17">
            <v>1006673</v>
          </cell>
          <cell r="H17">
            <v>1006674</v>
          </cell>
          <cell r="I17">
            <v>1006675</v>
          </cell>
          <cell r="J17">
            <v>1006676</v>
          </cell>
          <cell r="K17">
            <v>1006677</v>
          </cell>
          <cell r="L17">
            <v>1006678</v>
          </cell>
          <cell r="M17">
            <v>1006679</v>
          </cell>
          <cell r="N17">
            <v>1006680</v>
          </cell>
          <cell r="O17">
            <v>1006681</v>
          </cell>
          <cell r="P17">
            <v>1006682</v>
          </cell>
          <cell r="Q17">
            <v>1006683</v>
          </cell>
        </row>
        <row r="17">
          <cell r="V17">
            <v>1006701</v>
          </cell>
          <cell r="W17">
            <v>1006702</v>
          </cell>
          <cell r="X17">
            <v>1006703</v>
          </cell>
          <cell r="Y17">
            <v>9999998</v>
          </cell>
          <cell r="Z17">
            <v>9999998</v>
          </cell>
        </row>
        <row r="17">
          <cell r="AC17">
            <v>1006704</v>
          </cell>
        </row>
        <row r="17">
          <cell r="AE17">
            <v>1006705</v>
          </cell>
        </row>
        <row r="17">
          <cell r="AJ17">
            <v>1006706</v>
          </cell>
          <cell r="AK17">
            <v>1006707</v>
          </cell>
          <cell r="AL17">
            <v>1006708</v>
          </cell>
          <cell r="AM17">
            <v>1006709</v>
          </cell>
          <cell r="AN17">
            <v>12</v>
          </cell>
          <cell r="AO17">
            <v>16</v>
          </cell>
          <cell r="AP17">
            <v>17</v>
          </cell>
          <cell r="AQ17" t="str">
            <v>-1</v>
          </cell>
          <cell r="AR17">
            <v>10</v>
          </cell>
          <cell r="AS17">
            <v>9</v>
          </cell>
          <cell r="AT17">
            <v>10</v>
          </cell>
        </row>
        <row r="18">
          <cell r="A18">
            <v>36907</v>
          </cell>
          <cell r="B18">
            <v>75799</v>
          </cell>
          <cell r="C18">
            <v>1009511</v>
          </cell>
          <cell r="D18">
            <v>1009512</v>
          </cell>
          <cell r="E18">
            <v>1009513</v>
          </cell>
          <cell r="F18">
            <v>1009514</v>
          </cell>
          <cell r="G18">
            <v>1009515</v>
          </cell>
          <cell r="H18">
            <v>1009516</v>
          </cell>
          <cell r="I18">
            <v>1009517</v>
          </cell>
          <cell r="J18">
            <v>1009518</v>
          </cell>
          <cell r="K18">
            <v>1009519</v>
          </cell>
          <cell r="L18">
            <v>1009520</v>
          </cell>
          <cell r="M18">
            <v>1009521</v>
          </cell>
          <cell r="N18">
            <v>1009522</v>
          </cell>
          <cell r="O18">
            <v>1009523</v>
          </cell>
          <cell r="P18">
            <v>1009524</v>
          </cell>
          <cell r="Q18">
            <v>1009525</v>
          </cell>
          <cell r="R18">
            <v>1009526</v>
          </cell>
          <cell r="S18">
            <v>1009527</v>
          </cell>
          <cell r="T18">
            <v>1009528</v>
          </cell>
          <cell r="U18">
            <v>1009529</v>
          </cell>
          <cell r="V18">
            <v>1009584</v>
          </cell>
          <cell r="W18">
            <v>1009585</v>
          </cell>
          <cell r="X18">
            <v>1009586</v>
          </cell>
          <cell r="Y18">
            <v>1009588</v>
          </cell>
          <cell r="Z18">
            <v>1009589</v>
          </cell>
          <cell r="AA18">
            <v>1009609</v>
          </cell>
          <cell r="AB18">
            <v>1009611</v>
          </cell>
          <cell r="AC18">
            <v>1008193</v>
          </cell>
        </row>
        <row r="18">
          <cell r="AE18">
            <v>1008194</v>
          </cell>
        </row>
        <row r="18">
          <cell r="AG18" t="str">
            <v> </v>
          </cell>
          <cell r="AH18">
            <v>1009628</v>
          </cell>
          <cell r="AI18">
            <v>1009629</v>
          </cell>
          <cell r="AJ18">
            <v>1008195</v>
          </cell>
          <cell r="AK18">
            <v>1008196</v>
          </cell>
          <cell r="AL18">
            <v>1008197</v>
          </cell>
          <cell r="AM18">
            <v>1008198</v>
          </cell>
          <cell r="AN18">
            <v>16</v>
          </cell>
          <cell r="AO18">
            <v>17</v>
          </cell>
          <cell r="AP18">
            <v>18</v>
          </cell>
          <cell r="AQ18" t="str">
            <v>-1</v>
          </cell>
          <cell r="AR18">
            <v>11</v>
          </cell>
          <cell r="AS18">
            <v>10</v>
          </cell>
          <cell r="AT18">
            <v>11</v>
          </cell>
        </row>
        <row r="19">
          <cell r="A19">
            <v>36908</v>
          </cell>
          <cell r="B19">
            <v>75820</v>
          </cell>
          <cell r="C19">
            <v>1009799</v>
          </cell>
          <cell r="D19">
            <v>1009800</v>
          </cell>
          <cell r="E19">
            <v>1009801</v>
          </cell>
          <cell r="F19">
            <v>1009802</v>
          </cell>
          <cell r="G19">
            <v>1009803</v>
          </cell>
          <cell r="H19">
            <v>1009804</v>
          </cell>
          <cell r="I19">
            <v>1009805</v>
          </cell>
          <cell r="J19">
            <v>1009806</v>
          </cell>
          <cell r="K19">
            <v>1009807</v>
          </cell>
          <cell r="L19">
            <v>1009808</v>
          </cell>
          <cell r="M19">
            <v>1009809</v>
          </cell>
          <cell r="N19">
            <v>1009810</v>
          </cell>
          <cell r="O19">
            <v>1009811</v>
          </cell>
          <cell r="P19">
            <v>1009812</v>
          </cell>
          <cell r="Q19">
            <v>1009813</v>
          </cell>
          <cell r="R19">
            <v>1009814</v>
          </cell>
          <cell r="S19">
            <v>1009815</v>
          </cell>
          <cell r="T19">
            <v>1009816</v>
          </cell>
          <cell r="U19">
            <v>1009817</v>
          </cell>
          <cell r="V19">
            <v>1009886</v>
          </cell>
          <cell r="W19">
            <v>1009890</v>
          </cell>
          <cell r="X19">
            <v>1009897</v>
          </cell>
          <cell r="Y19">
            <v>1009900</v>
          </cell>
          <cell r="Z19">
            <v>1009902</v>
          </cell>
          <cell r="AA19">
            <v>1009904</v>
          </cell>
          <cell r="AB19">
            <v>1009910</v>
          </cell>
          <cell r="AC19">
            <v>1009911</v>
          </cell>
        </row>
        <row r="19">
          <cell r="AE19">
            <v>1009912</v>
          </cell>
        </row>
        <row r="19">
          <cell r="AH19">
            <v>1009913</v>
          </cell>
          <cell r="AI19">
            <v>1009914</v>
          </cell>
          <cell r="AJ19">
            <v>1009915</v>
          </cell>
          <cell r="AK19">
            <v>1009916</v>
          </cell>
          <cell r="AL19">
            <v>1009917</v>
          </cell>
          <cell r="AM19">
            <v>1009918</v>
          </cell>
          <cell r="AN19">
            <v>17</v>
          </cell>
          <cell r="AO19">
            <v>18</v>
          </cell>
          <cell r="AP19">
            <v>19</v>
          </cell>
          <cell r="AQ19" t="str">
            <v>-1</v>
          </cell>
          <cell r="AR19">
            <v>15</v>
          </cell>
          <cell r="AS19">
            <v>11</v>
          </cell>
          <cell r="AT19">
            <v>15</v>
          </cell>
        </row>
        <row r="20">
          <cell r="A20">
            <v>36909</v>
          </cell>
          <cell r="B20">
            <v>75909</v>
          </cell>
          <cell r="C20">
            <v>1010870</v>
          </cell>
          <cell r="D20">
            <v>1010871</v>
          </cell>
          <cell r="E20">
            <v>1010872</v>
          </cell>
          <cell r="F20">
            <v>1010873</v>
          </cell>
          <cell r="G20">
            <v>1010874</v>
          </cell>
          <cell r="H20">
            <v>1010875</v>
          </cell>
          <cell r="I20">
            <v>1010876</v>
          </cell>
          <cell r="J20">
            <v>1010877</v>
          </cell>
          <cell r="K20">
            <v>1010878</v>
          </cell>
          <cell r="L20">
            <v>1010879</v>
          </cell>
          <cell r="M20">
            <v>1010880</v>
          </cell>
          <cell r="N20">
            <v>1010881</v>
          </cell>
          <cell r="O20">
            <v>1010882</v>
          </cell>
          <cell r="P20">
            <v>1010883</v>
          </cell>
          <cell r="Q20">
            <v>1010884</v>
          </cell>
          <cell r="R20">
            <v>1010885</v>
          </cell>
          <cell r="S20">
            <v>1010886</v>
          </cell>
          <cell r="T20">
            <v>1010887</v>
          </cell>
          <cell r="U20">
            <v>1010888</v>
          </cell>
          <cell r="V20">
            <v>1010904</v>
          </cell>
          <cell r="W20">
            <v>1010905</v>
          </cell>
          <cell r="X20">
            <v>1010906</v>
          </cell>
          <cell r="Y20">
            <v>1010907</v>
          </cell>
          <cell r="Z20">
            <v>1010908</v>
          </cell>
          <cell r="AA20">
            <v>1010909</v>
          </cell>
          <cell r="AB20">
            <v>1010912</v>
          </cell>
          <cell r="AC20">
            <v>1010913</v>
          </cell>
        </row>
        <row r="20">
          <cell r="AE20">
            <v>1010914</v>
          </cell>
        </row>
        <row r="20">
          <cell r="AH20">
            <v>1010916</v>
          </cell>
          <cell r="AI20">
            <v>1010917</v>
          </cell>
          <cell r="AJ20">
            <v>1010918</v>
          </cell>
          <cell r="AK20">
            <v>1010919</v>
          </cell>
          <cell r="AL20">
            <v>1010920</v>
          </cell>
          <cell r="AM20">
            <v>1010922</v>
          </cell>
          <cell r="AN20">
            <v>18</v>
          </cell>
          <cell r="AO20">
            <v>19</v>
          </cell>
          <cell r="AP20">
            <v>20</v>
          </cell>
          <cell r="AQ20" t="str">
            <v>-1</v>
          </cell>
          <cell r="AR20">
            <v>16</v>
          </cell>
          <cell r="AS20">
            <v>15</v>
          </cell>
          <cell r="AT20">
            <v>16</v>
          </cell>
        </row>
        <row r="21">
          <cell r="A21">
            <v>36910</v>
          </cell>
          <cell r="B21">
            <v>76000</v>
          </cell>
          <cell r="C21">
            <v>1012131</v>
          </cell>
          <cell r="D21">
            <v>1012132</v>
          </cell>
          <cell r="E21">
            <v>1012133</v>
          </cell>
          <cell r="F21">
            <v>1012134</v>
          </cell>
          <cell r="G21">
            <v>1012135</v>
          </cell>
          <cell r="H21">
            <v>1012136</v>
          </cell>
          <cell r="I21">
            <v>1012137</v>
          </cell>
          <cell r="J21">
            <v>1012138</v>
          </cell>
          <cell r="K21">
            <v>1012139</v>
          </cell>
          <cell r="L21">
            <v>1012140</v>
          </cell>
          <cell r="M21">
            <v>1012141</v>
          </cell>
          <cell r="N21">
            <v>1012142</v>
          </cell>
          <cell r="O21">
            <v>1012143</v>
          </cell>
          <cell r="P21">
            <v>1012144</v>
          </cell>
          <cell r="Q21">
            <v>1012145</v>
          </cell>
          <cell r="R21">
            <v>1012146</v>
          </cell>
          <cell r="S21">
            <v>1012147</v>
          </cell>
          <cell r="T21">
            <v>1012148</v>
          </cell>
          <cell r="U21">
            <v>1012149</v>
          </cell>
          <cell r="V21">
            <v>1012176</v>
          </cell>
          <cell r="W21">
            <v>1012184</v>
          </cell>
          <cell r="X21">
            <v>1012185</v>
          </cell>
          <cell r="Y21">
            <v>1012210</v>
          </cell>
          <cell r="Z21">
            <v>1012211</v>
          </cell>
          <cell r="AA21">
            <v>1012229</v>
          </cell>
          <cell r="AB21">
            <v>1012230</v>
          </cell>
          <cell r="AC21">
            <v>1012236</v>
          </cell>
        </row>
        <row r="21">
          <cell r="AE21">
            <v>1012256</v>
          </cell>
        </row>
        <row r="21">
          <cell r="AH21">
            <v>1012266</v>
          </cell>
          <cell r="AI21">
            <v>1012268</v>
          </cell>
          <cell r="AJ21">
            <v>1012269</v>
          </cell>
          <cell r="AK21">
            <v>1012270</v>
          </cell>
          <cell r="AL21">
            <v>1012271</v>
          </cell>
          <cell r="AM21">
            <v>1012272</v>
          </cell>
          <cell r="AN21">
            <v>19</v>
          </cell>
          <cell r="AO21">
            <v>22</v>
          </cell>
          <cell r="AP21">
            <v>23</v>
          </cell>
          <cell r="AQ21" t="str">
            <v>-1</v>
          </cell>
          <cell r="AR21">
            <v>17</v>
          </cell>
          <cell r="AS21">
            <v>16</v>
          </cell>
          <cell r="AT21">
            <v>17</v>
          </cell>
        </row>
        <row r="22">
          <cell r="A22">
            <v>36913</v>
          </cell>
          <cell r="B22">
            <v>76127</v>
          </cell>
          <cell r="C22">
            <v>1013788</v>
          </cell>
          <cell r="D22">
            <v>1013789</v>
          </cell>
          <cell r="E22">
            <v>1013790</v>
          </cell>
          <cell r="F22">
            <v>1013791</v>
          </cell>
          <cell r="G22">
            <v>1013792</v>
          </cell>
          <cell r="H22">
            <v>1013793</v>
          </cell>
          <cell r="I22">
            <v>1013794</v>
          </cell>
          <cell r="J22">
            <v>1013795</v>
          </cell>
          <cell r="K22">
            <v>1013796</v>
          </cell>
          <cell r="L22">
            <v>1013797</v>
          </cell>
          <cell r="M22">
            <v>1013798</v>
          </cell>
          <cell r="N22">
            <v>1013799</v>
          </cell>
          <cell r="O22">
            <v>1013800</v>
          </cell>
          <cell r="P22">
            <v>1013801</v>
          </cell>
          <cell r="Q22">
            <v>1013802</v>
          </cell>
          <cell r="R22">
            <v>1013803</v>
          </cell>
          <cell r="S22">
            <v>1013804</v>
          </cell>
          <cell r="T22">
            <v>1013805</v>
          </cell>
          <cell r="U22">
            <v>1013806</v>
          </cell>
          <cell r="V22">
            <v>1013826</v>
          </cell>
          <cell r="W22">
            <v>1013827</v>
          </cell>
          <cell r="X22">
            <v>1013828</v>
          </cell>
          <cell r="Y22">
            <v>1013830</v>
          </cell>
          <cell r="Z22">
            <v>1013831</v>
          </cell>
          <cell r="AA22">
            <v>1013833</v>
          </cell>
          <cell r="AB22">
            <v>1013834</v>
          </cell>
          <cell r="AC22">
            <v>1013835</v>
          </cell>
        </row>
        <row r="22">
          <cell r="AE22">
            <v>1013836</v>
          </cell>
        </row>
        <row r="22">
          <cell r="AH22">
            <v>1013837</v>
          </cell>
          <cell r="AI22">
            <v>1013838</v>
          </cell>
          <cell r="AJ22">
            <v>1013839</v>
          </cell>
          <cell r="AK22">
            <v>1013840</v>
          </cell>
          <cell r="AL22">
            <v>1013841</v>
          </cell>
          <cell r="AM22">
            <v>1013842</v>
          </cell>
          <cell r="AN22">
            <v>22</v>
          </cell>
          <cell r="AO22">
            <v>23</v>
          </cell>
          <cell r="AP22">
            <v>24</v>
          </cell>
          <cell r="AQ22" t="str">
            <v>-1</v>
          </cell>
          <cell r="AR22">
            <v>18</v>
          </cell>
          <cell r="AS22">
            <v>17</v>
          </cell>
          <cell r="AT22">
            <v>18</v>
          </cell>
        </row>
        <row r="23">
          <cell r="A23">
            <v>36914</v>
          </cell>
        </row>
        <row r="23">
          <cell r="C23">
            <v>0</v>
          </cell>
          <cell r="D23">
            <v>1</v>
          </cell>
          <cell r="E23">
            <v>2</v>
          </cell>
          <cell r="F23">
            <v>3</v>
          </cell>
          <cell r="G23">
            <v>4</v>
          </cell>
          <cell r="H23">
            <v>5</v>
          </cell>
          <cell r="I23">
            <v>6</v>
          </cell>
          <cell r="J23">
            <v>7</v>
          </cell>
          <cell r="K23">
            <v>8</v>
          </cell>
          <cell r="L23">
            <v>9</v>
          </cell>
          <cell r="M23">
            <v>10</v>
          </cell>
          <cell r="N23">
            <v>11</v>
          </cell>
          <cell r="O23">
            <v>12</v>
          </cell>
          <cell r="P23">
            <v>13</v>
          </cell>
          <cell r="Q23">
            <v>14</v>
          </cell>
          <cell r="R23">
            <v>15</v>
          </cell>
          <cell r="S23">
            <v>16</v>
          </cell>
          <cell r="T23">
            <v>17</v>
          </cell>
          <cell r="U23">
            <v>18</v>
          </cell>
          <cell r="V23">
            <v>0</v>
          </cell>
          <cell r="W23">
            <v>0</v>
          </cell>
          <cell r="X23">
            <v>0</v>
          </cell>
          <cell r="Y23">
            <v>9999998</v>
          </cell>
          <cell r="Z23">
            <v>9999998</v>
          </cell>
        </row>
        <row r="23">
          <cell r="AN23">
            <v>23</v>
          </cell>
          <cell r="AO23">
            <v>24</v>
          </cell>
          <cell r="AP23">
            <v>25</v>
          </cell>
          <cell r="AQ23" t="str">
            <v>-1</v>
          </cell>
          <cell r="AR23">
            <v>21</v>
          </cell>
          <cell r="AS23">
            <v>18</v>
          </cell>
          <cell r="AT23">
            <v>21</v>
          </cell>
        </row>
        <row r="24">
          <cell r="A24">
            <v>36915</v>
          </cell>
        </row>
        <row r="24"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4</v>
          </cell>
          <cell r="H24">
            <v>5</v>
          </cell>
          <cell r="I24">
            <v>6</v>
          </cell>
          <cell r="J24">
            <v>7</v>
          </cell>
          <cell r="K24">
            <v>8</v>
          </cell>
          <cell r="L24">
            <v>9</v>
          </cell>
          <cell r="M24">
            <v>10</v>
          </cell>
          <cell r="N24">
            <v>11</v>
          </cell>
          <cell r="O24">
            <v>12</v>
          </cell>
          <cell r="P24">
            <v>13</v>
          </cell>
          <cell r="Q24">
            <v>14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0</v>
          </cell>
          <cell r="W24">
            <v>0</v>
          </cell>
          <cell r="X24">
            <v>0</v>
          </cell>
          <cell r="Y24">
            <v>9999998</v>
          </cell>
          <cell r="Z24">
            <v>9999998</v>
          </cell>
        </row>
        <row r="24">
          <cell r="AN24">
            <v>24</v>
          </cell>
          <cell r="AO24">
            <v>25</v>
          </cell>
          <cell r="AP24">
            <v>26</v>
          </cell>
          <cell r="AQ24" t="str">
            <v>-1</v>
          </cell>
          <cell r="AR24">
            <v>22</v>
          </cell>
          <cell r="AS24">
            <v>21</v>
          </cell>
          <cell r="AT24">
            <v>22</v>
          </cell>
        </row>
        <row r="25">
          <cell r="A25">
            <v>36916</v>
          </cell>
        </row>
        <row r="25">
          <cell r="C25">
            <v>0</v>
          </cell>
          <cell r="D25">
            <v>1</v>
          </cell>
          <cell r="E25">
            <v>2</v>
          </cell>
          <cell r="F25">
            <v>3</v>
          </cell>
          <cell r="G25">
            <v>4</v>
          </cell>
          <cell r="H25">
            <v>5</v>
          </cell>
          <cell r="I25">
            <v>6</v>
          </cell>
          <cell r="J25">
            <v>7</v>
          </cell>
          <cell r="K25">
            <v>8</v>
          </cell>
          <cell r="L25">
            <v>9</v>
          </cell>
          <cell r="M25">
            <v>10</v>
          </cell>
          <cell r="N25">
            <v>11</v>
          </cell>
          <cell r="O25">
            <v>12</v>
          </cell>
          <cell r="P25">
            <v>13</v>
          </cell>
          <cell r="Q25">
            <v>14</v>
          </cell>
          <cell r="R25">
            <v>15</v>
          </cell>
          <cell r="S25">
            <v>16</v>
          </cell>
          <cell r="T25">
            <v>17</v>
          </cell>
          <cell r="U25">
            <v>18</v>
          </cell>
          <cell r="V25">
            <v>0</v>
          </cell>
          <cell r="W25">
            <v>0</v>
          </cell>
          <cell r="X25">
            <v>0</v>
          </cell>
          <cell r="Y25">
            <v>9999998</v>
          </cell>
          <cell r="Z25">
            <v>9999998</v>
          </cell>
        </row>
        <row r="25">
          <cell r="AN25">
            <v>25</v>
          </cell>
          <cell r="AO25">
            <v>26</v>
          </cell>
          <cell r="AP25">
            <v>27</v>
          </cell>
          <cell r="AQ25" t="str">
            <v>-1</v>
          </cell>
          <cell r="AR25">
            <v>23</v>
          </cell>
          <cell r="AS25">
            <v>22</v>
          </cell>
          <cell r="AT25">
            <v>23</v>
          </cell>
        </row>
        <row r="26">
          <cell r="A26">
            <v>36917</v>
          </cell>
        </row>
        <row r="26">
          <cell r="C26">
            <v>0</v>
          </cell>
          <cell r="D26">
            <v>1</v>
          </cell>
          <cell r="E26">
            <v>2</v>
          </cell>
          <cell r="F26">
            <v>3</v>
          </cell>
          <cell r="G26">
            <v>4</v>
          </cell>
          <cell r="H26">
            <v>5</v>
          </cell>
          <cell r="I26">
            <v>6</v>
          </cell>
          <cell r="J26">
            <v>7</v>
          </cell>
          <cell r="K26">
            <v>8</v>
          </cell>
          <cell r="L26">
            <v>9</v>
          </cell>
          <cell r="M26">
            <v>10</v>
          </cell>
          <cell r="N26">
            <v>11</v>
          </cell>
          <cell r="O26">
            <v>12</v>
          </cell>
          <cell r="P26">
            <v>13</v>
          </cell>
          <cell r="Q26">
            <v>14</v>
          </cell>
          <cell r="R26">
            <v>15</v>
          </cell>
          <cell r="S26">
            <v>16</v>
          </cell>
          <cell r="T26">
            <v>17</v>
          </cell>
          <cell r="U26">
            <v>18</v>
          </cell>
          <cell r="V26">
            <v>0</v>
          </cell>
          <cell r="W26">
            <v>0</v>
          </cell>
          <cell r="X26">
            <v>0</v>
          </cell>
          <cell r="Y26">
            <v>9999998</v>
          </cell>
          <cell r="Z26">
            <v>9999998</v>
          </cell>
        </row>
        <row r="26">
          <cell r="AN26">
            <v>26</v>
          </cell>
          <cell r="AO26">
            <v>29</v>
          </cell>
          <cell r="AP26">
            <v>30</v>
          </cell>
          <cell r="AQ26" t="str">
            <v>-1</v>
          </cell>
          <cell r="AR26">
            <v>24</v>
          </cell>
          <cell r="AS26">
            <v>23</v>
          </cell>
          <cell r="AT26">
            <v>24</v>
          </cell>
        </row>
        <row r="27">
          <cell r="A27">
            <v>36920</v>
          </cell>
        </row>
        <row r="27">
          <cell r="C27">
            <v>0</v>
          </cell>
          <cell r="D27">
            <v>1</v>
          </cell>
          <cell r="E27">
            <v>2</v>
          </cell>
          <cell r="F27">
            <v>3</v>
          </cell>
          <cell r="G27">
            <v>4</v>
          </cell>
          <cell r="H27">
            <v>5</v>
          </cell>
          <cell r="I27">
            <v>6</v>
          </cell>
          <cell r="J27">
            <v>7</v>
          </cell>
          <cell r="K27">
            <v>8</v>
          </cell>
          <cell r="L27">
            <v>9</v>
          </cell>
          <cell r="M27">
            <v>10</v>
          </cell>
          <cell r="N27">
            <v>11</v>
          </cell>
          <cell r="O27">
            <v>12</v>
          </cell>
          <cell r="P27">
            <v>13</v>
          </cell>
          <cell r="Q27">
            <v>14</v>
          </cell>
          <cell r="R27">
            <v>15</v>
          </cell>
          <cell r="S27">
            <v>16</v>
          </cell>
          <cell r="T27">
            <v>17</v>
          </cell>
          <cell r="U27">
            <v>18</v>
          </cell>
          <cell r="V27">
            <v>0</v>
          </cell>
          <cell r="W27">
            <v>0</v>
          </cell>
          <cell r="X27">
            <v>0</v>
          </cell>
          <cell r="Y27">
            <v>9999998</v>
          </cell>
          <cell r="Z27">
            <v>9999998</v>
          </cell>
        </row>
        <row r="27">
          <cell r="AN27">
            <v>29</v>
          </cell>
          <cell r="AO27">
            <v>30</v>
          </cell>
          <cell r="AP27">
            <v>28</v>
          </cell>
          <cell r="AQ27" t="str">
            <v>-1</v>
          </cell>
          <cell r="AR27">
            <v>25</v>
          </cell>
          <cell r="AS27">
            <v>24</v>
          </cell>
          <cell r="AT27">
            <v>25</v>
          </cell>
        </row>
        <row r="28">
          <cell r="A28">
            <v>36921</v>
          </cell>
        </row>
        <row r="28">
          <cell r="C28">
            <v>0</v>
          </cell>
          <cell r="D28">
            <v>1</v>
          </cell>
          <cell r="E28">
            <v>2</v>
          </cell>
          <cell r="F28">
            <v>3</v>
          </cell>
          <cell r="G28">
            <v>4</v>
          </cell>
          <cell r="H28">
            <v>5</v>
          </cell>
          <cell r="I28">
            <v>6</v>
          </cell>
          <cell r="J28">
            <v>7</v>
          </cell>
          <cell r="K28">
            <v>8</v>
          </cell>
          <cell r="L28">
            <v>9</v>
          </cell>
          <cell r="M28">
            <v>10</v>
          </cell>
          <cell r="N28">
            <v>11</v>
          </cell>
          <cell r="O28">
            <v>12</v>
          </cell>
          <cell r="P28">
            <v>13</v>
          </cell>
          <cell r="Q28">
            <v>14</v>
          </cell>
          <cell r="R28">
            <v>15</v>
          </cell>
          <cell r="S28">
            <v>16</v>
          </cell>
          <cell r="T28">
            <v>17</v>
          </cell>
          <cell r="U28">
            <v>18</v>
          </cell>
          <cell r="V28">
            <v>0</v>
          </cell>
          <cell r="W28">
            <v>0</v>
          </cell>
          <cell r="X28">
            <v>0</v>
          </cell>
          <cell r="Y28">
            <v>9999998</v>
          </cell>
          <cell r="Z28">
            <v>9999998</v>
          </cell>
        </row>
        <row r="28">
          <cell r="AN28">
            <v>30</v>
          </cell>
          <cell r="AO28">
            <v>31</v>
          </cell>
          <cell r="AP28">
            <v>29</v>
          </cell>
          <cell r="AQ28" t="str">
            <v>-1</v>
          </cell>
          <cell r="AR28">
            <v>28</v>
          </cell>
          <cell r="AS28">
            <v>25</v>
          </cell>
          <cell r="AT28">
            <v>28</v>
          </cell>
        </row>
        <row r="29">
          <cell r="A29">
            <v>36922</v>
          </cell>
        </row>
        <row r="29">
          <cell r="C29">
            <v>0</v>
          </cell>
          <cell r="D29">
            <v>1</v>
          </cell>
          <cell r="E29">
            <v>2</v>
          </cell>
          <cell r="F29">
            <v>3</v>
          </cell>
          <cell r="G29">
            <v>4</v>
          </cell>
          <cell r="H29">
            <v>5</v>
          </cell>
          <cell r="I29">
            <v>6</v>
          </cell>
          <cell r="J29">
            <v>7</v>
          </cell>
          <cell r="K29">
            <v>8</v>
          </cell>
          <cell r="L29">
            <v>9</v>
          </cell>
          <cell r="M29">
            <v>10</v>
          </cell>
          <cell r="N29">
            <v>11</v>
          </cell>
          <cell r="O29">
            <v>12</v>
          </cell>
          <cell r="P29">
            <v>13</v>
          </cell>
          <cell r="Q29">
            <v>14</v>
          </cell>
          <cell r="R29">
            <v>15</v>
          </cell>
          <cell r="S29">
            <v>16</v>
          </cell>
          <cell r="T29">
            <v>17</v>
          </cell>
          <cell r="U29">
            <v>18</v>
          </cell>
          <cell r="V29">
            <v>0</v>
          </cell>
          <cell r="W29">
            <v>0</v>
          </cell>
          <cell r="X29">
            <v>0</v>
          </cell>
          <cell r="Y29">
            <v>9999998</v>
          </cell>
          <cell r="Z29">
            <v>9999998</v>
          </cell>
        </row>
        <row r="29">
          <cell r="AN29">
            <v>31</v>
          </cell>
          <cell r="AO29">
            <v>0</v>
          </cell>
          <cell r="AP29">
            <v>36923</v>
          </cell>
          <cell r="AQ29">
            <v>36951</v>
          </cell>
          <cell r="AR29">
            <v>29</v>
          </cell>
          <cell r="AS29">
            <v>28</v>
          </cell>
          <cell r="AT29">
            <v>29</v>
          </cell>
        </row>
        <row r="32">
          <cell r="A32" t="str">
            <v>Liqidated calc for TK</v>
          </cell>
          <cell r="B32">
            <v>0</v>
          </cell>
          <cell r="C32">
            <v>0</v>
          </cell>
          <cell r="D32">
            <v>1</v>
          </cell>
          <cell r="E32">
            <v>2</v>
          </cell>
          <cell r="F32">
            <v>3</v>
          </cell>
          <cell r="G32">
            <v>4</v>
          </cell>
          <cell r="H32">
            <v>5</v>
          </cell>
          <cell r="I32">
            <v>6</v>
          </cell>
          <cell r="J32">
            <v>7</v>
          </cell>
          <cell r="K32">
            <v>8</v>
          </cell>
          <cell r="L32">
            <v>9</v>
          </cell>
          <cell r="M32">
            <v>10</v>
          </cell>
          <cell r="N32">
            <v>11</v>
          </cell>
          <cell r="O32">
            <v>12</v>
          </cell>
          <cell r="P32">
            <v>13</v>
          </cell>
          <cell r="Q32">
            <v>14</v>
          </cell>
        </row>
        <row r="32">
          <cell r="AE32" t="str">
            <v> </v>
          </cell>
        </row>
        <row r="33">
          <cell r="A33" t="str">
            <v>Final Post-id's</v>
          </cell>
          <cell r="B33">
            <v>0</v>
          </cell>
          <cell r="C33">
            <v>0</v>
          </cell>
          <cell r="D33">
            <v>1</v>
          </cell>
          <cell r="E33">
            <v>2</v>
          </cell>
          <cell r="F33">
            <v>3</v>
          </cell>
          <cell r="G33">
            <v>4</v>
          </cell>
          <cell r="H33">
            <v>5</v>
          </cell>
          <cell r="I33">
            <v>6</v>
          </cell>
          <cell r="J33">
            <v>7</v>
          </cell>
          <cell r="K33">
            <v>8</v>
          </cell>
          <cell r="L33">
            <v>9</v>
          </cell>
          <cell r="M33">
            <v>10</v>
          </cell>
          <cell r="N33">
            <v>11</v>
          </cell>
          <cell r="O33">
            <v>12</v>
          </cell>
          <cell r="P33">
            <v>13</v>
          </cell>
          <cell r="Q33">
            <v>14</v>
          </cell>
        </row>
        <row r="33"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3">
          <cell r="AC33">
            <v>0</v>
          </cell>
        </row>
        <row r="33">
          <cell r="AE33">
            <v>0</v>
          </cell>
        </row>
        <row r="33">
          <cell r="AJ33" t="str">
            <v> </v>
          </cell>
          <cell r="AK33" t="str">
            <v> </v>
          </cell>
          <cell r="AL33" t="str">
            <v> </v>
          </cell>
          <cell r="AM33" t="str">
            <v>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3.xml"/><Relationship Id="rId2" Type="http://schemas.openxmlformats.org/officeDocument/2006/relationships/vmlDrawing" Target="../drawings/vmlDrawing8.vml"/><Relationship Id="rId3" Type="http://schemas.openxmlformats.org/officeDocument/2006/relationships/ctrlProp" Target="../ctrlProps/ctrlProps24.xml"/><Relationship Id="rId4" Type="http://schemas.openxmlformats.org/officeDocument/2006/relationships/ctrlProp" Target="../ctrlProps/ctrlProps25.xml"/><Relationship Id="rId5" Type="http://schemas.openxmlformats.org/officeDocument/2006/relationships/ctrlProp" Target="../ctrlProps/ctrlProps26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27.xml"/><Relationship Id="rId2" Type="http://schemas.openxmlformats.org/officeDocument/2006/relationships/vmlDrawing" Target="../drawings/vmlDrawing9.vml"/><Relationship Id="rId3" Type="http://schemas.openxmlformats.org/officeDocument/2006/relationships/ctrlProp" Target="../ctrlProps/ctrlProps28.xml"/><Relationship Id="rId4" Type="http://schemas.openxmlformats.org/officeDocument/2006/relationships/ctrlProp" Target="../ctrlProps/ctrlProps29.xml"/><Relationship Id="rId5" Type="http://schemas.openxmlformats.org/officeDocument/2006/relationships/ctrlProp" Target="../ctrlProps/ctrlProps3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31.xml"/><Relationship Id="rId2" Type="http://schemas.openxmlformats.org/officeDocument/2006/relationships/vmlDrawing" Target="../drawings/vmlDrawing10.vml"/><Relationship Id="rId3" Type="http://schemas.openxmlformats.org/officeDocument/2006/relationships/ctrlProp" Target="../ctrlProps/ctrlProps32.xml"/><Relationship Id="rId4" Type="http://schemas.openxmlformats.org/officeDocument/2006/relationships/ctrlProp" Target="../ctrlProps/ctrlProps33.xml"/><Relationship Id="rId5" Type="http://schemas.openxmlformats.org/officeDocument/2006/relationships/ctrlProp" Target="../ctrlProps/ctrlProps34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35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3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1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5.vml"/><Relationship Id="rId3" Type="http://schemas.openxmlformats.org/officeDocument/2006/relationships/ctrlProp" Target="../ctrlProps/ctrlProps13.xml"/><Relationship Id="rId4" Type="http://schemas.openxmlformats.org/officeDocument/2006/relationships/ctrlProp" Target="../ctrlProps/ctrlProps14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6.vml"/><Relationship Id="rId3" Type="http://schemas.openxmlformats.org/officeDocument/2006/relationships/ctrlProp" Target="../ctrlProps/ctrlProps16.xml"/><Relationship Id="rId4" Type="http://schemas.openxmlformats.org/officeDocument/2006/relationships/ctrlProp" Target="../ctrlProps/ctrlProps17.xml"/><Relationship Id="rId5" Type="http://schemas.openxmlformats.org/officeDocument/2006/relationships/ctrlProp" Target="../ctrlProps/ctrlProps1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9.xml"/><Relationship Id="rId2" Type="http://schemas.openxmlformats.org/officeDocument/2006/relationships/vmlDrawing" Target="../drawings/vmlDrawing7.vml"/><Relationship Id="rId3" Type="http://schemas.openxmlformats.org/officeDocument/2006/relationships/ctrlProp" Target="../ctrlProps/ctrlProps20.xml"/><Relationship Id="rId4" Type="http://schemas.openxmlformats.org/officeDocument/2006/relationships/ctrlProp" Target="../ctrlProps/ctrlProps21.xml"/><Relationship Id="rId5" Type="http://schemas.openxmlformats.org/officeDocument/2006/relationships/ctrlProp" Target="../ctrlProps/ctrlProps2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3" min="2" style="1" width="14.41"/>
    <col collapsed="false" customWidth="true" hidden="false" outlineLevel="0" max="4" min="4" style="1" width="2.99"/>
    <col collapsed="false" customWidth="false" hidden="false" outlineLevel="0" max="6" min="5" style="1" width="9.14"/>
    <col collapsed="false" customWidth="true" hidden="false" outlineLevel="0" max="7" min="7" style="1" width="13.85"/>
    <col collapsed="false" customWidth="true" hidden="false" outlineLevel="0" max="8" min="8" style="1" width="20.56"/>
    <col collapsed="false" customWidth="true" hidden="false" outlineLevel="0" max="9" min="9" style="1" width="11.7"/>
    <col collapsed="false" customWidth="false" hidden="false" outlineLevel="0" max="11" min="10" style="1" width="9.14"/>
    <col collapsed="false" customWidth="true" hidden="false" outlineLevel="0" max="12" min="12" style="1" width="10.71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2" t="s">
        <v>0</v>
      </c>
      <c r="B1" s="2"/>
    </row>
    <row r="2" customFormat="false" ht="12.75" hidden="false" customHeight="false" outlineLevel="0" collapsed="false">
      <c r="A2" s="3" t="s">
        <v>1</v>
      </c>
      <c r="B2" s="4"/>
    </row>
    <row r="3" customFormat="false" ht="12.75" hidden="false" customHeight="false" outlineLevel="0" collapsed="false">
      <c r="A3" s="3" t="s">
        <v>2</v>
      </c>
      <c r="B3" s="4"/>
    </row>
    <row r="4" customFormat="false" ht="13.5" hidden="false" customHeight="false" outlineLevel="0" collapsed="false">
      <c r="A4" s="5" t="s">
        <v>3</v>
      </c>
      <c r="B4" s="6" t="s">
        <v>4</v>
      </c>
    </row>
    <row r="5" customFormat="false" ht="13.5" hidden="true" customHeight="false" outlineLevel="0" collapsed="false">
      <c r="A5" s="5" t="s">
        <v>5</v>
      </c>
      <c r="B5" s="7" t="n">
        <f aca="true">NOW()</f>
        <v>45926.9643943213</v>
      </c>
    </row>
    <row r="6" customFormat="false" ht="13.5" hidden="false" customHeight="false" outlineLevel="0" collapsed="false">
      <c r="A6" s="5" t="s">
        <v>6</v>
      </c>
      <c r="B6" s="8" t="n">
        <v>30</v>
      </c>
    </row>
    <row r="7" customFormat="false" ht="13.5" hidden="false" customHeight="false" outlineLevel="0" collapsed="false">
      <c r="A7" s="9" t="s">
        <v>7</v>
      </c>
      <c r="B7" s="10" t="n">
        <f aca="false">DAY(C7)</f>
        <v>22</v>
      </c>
      <c r="C7" s="11" t="n">
        <v>36913</v>
      </c>
      <c r="D7" s="12" t="s">
        <v>8</v>
      </c>
      <c r="E7" s="13"/>
    </row>
    <row r="8" customFormat="false" ht="13.5" hidden="false" customHeight="false" outlineLevel="0" collapsed="false">
      <c r="A8" s="9" t="s">
        <v>9</v>
      </c>
      <c r="B8" s="14" t="n">
        <v>36923</v>
      </c>
      <c r="C8" s="14" t="n">
        <f aca="false">EOMONTH(PromptMonth,0)</f>
        <v>36950</v>
      </c>
    </row>
    <row r="9" customFormat="false" ht="13.5" hidden="true" customHeight="false" outlineLevel="0" collapsed="false">
      <c r="A9" s="9" t="s">
        <v>10</v>
      </c>
      <c r="B9" s="15" t="s">
        <v>11</v>
      </c>
    </row>
    <row r="12" customFormat="false" ht="12.75" hidden="false" customHeight="false" outlineLevel="0" collapsed="false">
      <c r="A12" s="16"/>
    </row>
    <row r="13" customFormat="false" ht="13.5" hidden="false" customHeight="false" outlineLevel="0" collapsed="false">
      <c r="A13" s="1" t="s">
        <v>12</v>
      </c>
    </row>
    <row r="14" customFormat="false" ht="13.5" hidden="false" customHeight="false" outlineLevel="0" collapsed="false">
      <c r="A14" s="17" t="s">
        <v>13</v>
      </c>
      <c r="B14" s="17" t="s">
        <v>14</v>
      </c>
      <c r="C14" s="17" t="s">
        <v>15</v>
      </c>
    </row>
    <row r="15" customFormat="false" ht="13.5" hidden="false" customHeight="false" outlineLevel="0" collapsed="false">
      <c r="A15" s="18" t="n">
        <v>36916</v>
      </c>
      <c r="B15" s="18" t="n">
        <v>36917</v>
      </c>
      <c r="C15" s="18" t="n">
        <v>36920</v>
      </c>
    </row>
    <row r="16" customFormat="false" ht="12.75" hidden="false" customHeight="false" outlineLevel="0" collapsed="false">
      <c r="A16" s="16"/>
    </row>
    <row r="17" customFormat="false" ht="12.75" hidden="false" customHeight="false" outlineLevel="0" collapsed="false">
      <c r="A17" s="16"/>
    </row>
    <row r="18" customFormat="false" ht="12.75" hidden="false" customHeight="false" outlineLevel="0" collapsed="false">
      <c r="A18" s="16"/>
    </row>
    <row r="19" customFormat="false" ht="12.75" hidden="false" customHeight="false" outlineLevel="0" collapsed="false">
      <c r="E19" s="1" t="s">
        <v>16</v>
      </c>
    </row>
    <row r="20" customFormat="false" ht="12.75" hidden="false" customHeight="false" outlineLevel="0" collapsed="false">
      <c r="A20" s="19" t="s">
        <v>17</v>
      </c>
    </row>
    <row r="21" customFormat="false" ht="13.5" hidden="false" customHeight="false" outlineLevel="0" collapsed="false">
      <c r="A21" s="20" t="n">
        <v>36913</v>
      </c>
      <c r="B21" s="12" t="s">
        <v>8</v>
      </c>
      <c r="C21" s="13"/>
      <c r="D21" s="21"/>
      <c r="L21" s="22"/>
    </row>
    <row r="22" customFormat="false" ht="12.75" hidden="false" customHeight="false" outlineLevel="0" collapsed="false">
      <c r="A22" s="23"/>
      <c r="B22" s="24"/>
      <c r="C22" s="24"/>
      <c r="L22" s="25"/>
    </row>
    <row r="23" customFormat="false" ht="26.25" hidden="false" customHeight="false" outlineLevel="0" collapsed="false">
      <c r="A23" s="26" t="s">
        <v>2</v>
      </c>
      <c r="B23" s="27" t="s">
        <v>18</v>
      </c>
      <c r="C23" s="27" t="s">
        <v>19</v>
      </c>
      <c r="L23" s="22"/>
    </row>
    <row r="24" customFormat="false" ht="13.5" hidden="false" customHeight="false" outlineLevel="0" collapsed="false">
      <c r="A24" s="28" t="s">
        <v>20</v>
      </c>
      <c r="B24" s="29" t="n">
        <f aca="false">+A21</f>
        <v>36913</v>
      </c>
      <c r="C24" s="29"/>
      <c r="D24" s="30" t="s">
        <v>21</v>
      </c>
      <c r="E24" s="1" t="s">
        <v>22</v>
      </c>
      <c r="F24" s="1" t="s">
        <v>23</v>
      </c>
      <c r="G24" s="31" t="s">
        <v>24</v>
      </c>
      <c r="H24" s="31" t="s">
        <v>25</v>
      </c>
    </row>
    <row r="25" customFormat="false" ht="12.75" hidden="false" customHeight="false" outlineLevel="0" collapsed="false">
      <c r="A25" s="32" t="s">
        <v>26</v>
      </c>
      <c r="B25" s="33" t="n">
        <f aca="false">VLOOKUP($A$21,[2]Postid!$A$5:$BS$33,3,FALSE())</f>
        <v>1013788</v>
      </c>
      <c r="C25" s="34"/>
      <c r="D25" s="35" t="n">
        <v>1</v>
      </c>
      <c r="E25" s="36" t="s">
        <v>27</v>
      </c>
      <c r="F25" s="35"/>
      <c r="G25" s="37" t="s">
        <v>28</v>
      </c>
      <c r="H25" s="37" t="s">
        <v>29</v>
      </c>
    </row>
    <row r="26" customFormat="false" ht="12.75" hidden="false" customHeight="false" outlineLevel="0" collapsed="false">
      <c r="A26" s="38"/>
      <c r="B26" s="33" t="n">
        <f aca="false">VLOOKUP($A$21,[2]Postid!$A$5:$BS$33,4,FALSE())</f>
        <v>1013789</v>
      </c>
      <c r="C26" s="39"/>
      <c r="D26" s="37" t="n">
        <f aca="false">D25+1</f>
        <v>2</v>
      </c>
      <c r="E26" s="40" t="s">
        <v>30</v>
      </c>
      <c r="F26" s="37" t="s">
        <v>30</v>
      </c>
      <c r="G26" s="37" t="s">
        <v>31</v>
      </c>
      <c r="H26" s="37" t="s">
        <v>32</v>
      </c>
    </row>
    <row r="27" customFormat="false" ht="12.75" hidden="false" customHeight="false" outlineLevel="0" collapsed="false">
      <c r="A27" s="38"/>
      <c r="B27" s="33" t="n">
        <f aca="false">VLOOKUP($A$21,[2]Postid!$A$5:$BS$33,5,FALSE())</f>
        <v>1013790</v>
      </c>
      <c r="C27" s="34"/>
      <c r="D27" s="37" t="n">
        <f aca="false">D26+1</f>
        <v>3</v>
      </c>
      <c r="E27" s="40" t="s">
        <v>33</v>
      </c>
      <c r="F27" s="37"/>
      <c r="G27" s="37" t="s">
        <v>34</v>
      </c>
      <c r="H27" s="37" t="s">
        <v>35</v>
      </c>
    </row>
    <row r="28" customFormat="false" ht="12.75" hidden="false" customHeight="false" outlineLevel="0" collapsed="false">
      <c r="A28" s="38"/>
      <c r="B28" s="33" t="n">
        <f aca="false">VLOOKUP($A$21,[2]Postid!$A$5:$BS$33,6,FALSE())</f>
        <v>1013791</v>
      </c>
      <c r="C28" s="39"/>
      <c r="D28" s="37" t="n">
        <f aca="false">D27+1</f>
        <v>4</v>
      </c>
      <c r="E28" s="40" t="s">
        <v>27</v>
      </c>
      <c r="F28" s="37"/>
      <c r="G28" s="37" t="s">
        <v>28</v>
      </c>
      <c r="H28" s="37" t="s">
        <v>36</v>
      </c>
    </row>
    <row r="29" customFormat="false" ht="12.75" hidden="false" customHeight="false" outlineLevel="0" collapsed="false">
      <c r="A29" s="41"/>
      <c r="B29" s="33" t="n">
        <f aca="false">VLOOKUP($A$21,[2]Postid!$A$5:$BS$33,7,FALSE())</f>
        <v>1013792</v>
      </c>
      <c r="C29" s="39"/>
      <c r="D29" s="37" t="n">
        <f aca="false">D28+1</f>
        <v>5</v>
      </c>
      <c r="E29" s="1" t="s">
        <v>30</v>
      </c>
      <c r="F29" s="1" t="s">
        <v>30</v>
      </c>
      <c r="G29" s="37" t="s">
        <v>31</v>
      </c>
      <c r="H29" s="37" t="s">
        <v>37</v>
      </c>
    </row>
    <row r="30" customFormat="false" ht="12.75" hidden="false" customHeight="false" outlineLevel="0" collapsed="false">
      <c r="A30" s="41"/>
      <c r="B30" s="33" t="n">
        <f aca="false">VLOOKUP($A$21,[2]Postid!$A$5:$BS$33,8,FALSE())</f>
        <v>1013793</v>
      </c>
      <c r="C30" s="39"/>
      <c r="D30" s="37" t="n">
        <f aca="false">D29+1</f>
        <v>6</v>
      </c>
      <c r="E30" s="1" t="s">
        <v>33</v>
      </c>
      <c r="G30" s="37" t="s">
        <v>34</v>
      </c>
      <c r="H30" s="37" t="s">
        <v>38</v>
      </c>
    </row>
    <row r="31" customFormat="false" ht="12.75" hidden="false" customHeight="false" outlineLevel="0" collapsed="false">
      <c r="A31" s="41"/>
      <c r="B31" s="33" t="n">
        <f aca="false">VLOOKUP($A$21,[2]Postid!$A$5:$BS$33,9,FALSE())</f>
        <v>1013794</v>
      </c>
      <c r="C31" s="39"/>
      <c r="D31" s="37" t="n">
        <f aca="false">D30+1</f>
        <v>7</v>
      </c>
      <c r="E31" s="1" t="s">
        <v>27</v>
      </c>
      <c r="G31" s="37" t="s">
        <v>28</v>
      </c>
      <c r="H31" s="37" t="s">
        <v>39</v>
      </c>
    </row>
    <row r="32" customFormat="false" ht="12.75" hidden="false" customHeight="false" outlineLevel="0" collapsed="false">
      <c r="A32" s="41"/>
      <c r="B32" s="33" t="n">
        <f aca="false">VLOOKUP($A$21,[2]Postid!$A$5:$BS$33,10,FALSE())</f>
        <v>1013795</v>
      </c>
      <c r="C32" s="39"/>
      <c r="D32" s="37" t="n">
        <f aca="false">D31+1</f>
        <v>8</v>
      </c>
      <c r="E32" s="1" t="s">
        <v>30</v>
      </c>
      <c r="F32" s="1" t="s">
        <v>30</v>
      </c>
      <c r="G32" s="37" t="s">
        <v>31</v>
      </c>
      <c r="H32" s="37" t="s">
        <v>40</v>
      </c>
    </row>
    <row r="33" customFormat="false" ht="12.75" hidden="false" customHeight="false" outlineLevel="0" collapsed="false">
      <c r="A33" s="41"/>
      <c r="B33" s="33" t="n">
        <f aca="false">VLOOKUP($A$21,[2]Postid!$A$5:$BS$33,11,FALSE())</f>
        <v>1013796</v>
      </c>
      <c r="C33" s="39"/>
      <c r="D33" s="37" t="n">
        <f aca="false">D32+1</f>
        <v>9</v>
      </c>
      <c r="E33" s="1" t="s">
        <v>33</v>
      </c>
      <c r="G33" s="37" t="s">
        <v>34</v>
      </c>
      <c r="H33" s="37" t="s">
        <v>41</v>
      </c>
    </row>
    <row r="34" customFormat="false" ht="12.75" hidden="false" customHeight="false" outlineLevel="0" collapsed="false">
      <c r="A34" s="41"/>
      <c r="B34" s="33" t="n">
        <f aca="false">VLOOKUP($A$21,[2]Postid!$A$5:$BS$33,12,FALSE())</f>
        <v>1013797</v>
      </c>
      <c r="C34" s="39"/>
      <c r="D34" s="37" t="n">
        <f aca="false">D33+1</f>
        <v>10</v>
      </c>
      <c r="E34" s="1" t="s">
        <v>27</v>
      </c>
      <c r="G34" s="37" t="s">
        <v>28</v>
      </c>
      <c r="H34" s="1" t="s">
        <v>42</v>
      </c>
    </row>
    <row r="35" customFormat="false" ht="12.75" hidden="false" customHeight="false" outlineLevel="0" collapsed="false">
      <c r="A35" s="41"/>
      <c r="B35" s="33" t="n">
        <f aca="false">VLOOKUP($A$21,[2]Postid!$A$5:$BS$33,13,FALSE())</f>
        <v>1013798</v>
      </c>
      <c r="C35" s="39"/>
      <c r="D35" s="37" t="n">
        <f aca="false">D34+1</f>
        <v>11</v>
      </c>
      <c r="E35" s="1" t="s">
        <v>30</v>
      </c>
      <c r="F35" s="1" t="s">
        <v>30</v>
      </c>
      <c r="G35" s="37" t="s">
        <v>31</v>
      </c>
      <c r="H35" s="1" t="s">
        <v>43</v>
      </c>
    </row>
    <row r="36" customFormat="false" ht="12.75" hidden="false" customHeight="false" outlineLevel="0" collapsed="false">
      <c r="A36" s="41"/>
      <c r="B36" s="33" t="n">
        <f aca="false">VLOOKUP($A$21,[2]Postid!$A$5:$BS$33,14,FALSE())</f>
        <v>1013799</v>
      </c>
      <c r="C36" s="39"/>
      <c r="D36" s="37" t="n">
        <f aca="false">D35+1</f>
        <v>12</v>
      </c>
      <c r="E36" s="1" t="s">
        <v>33</v>
      </c>
      <c r="G36" s="37" t="s">
        <v>34</v>
      </c>
      <c r="H36" s="1" t="s">
        <v>44</v>
      </c>
    </row>
    <row r="37" customFormat="false" ht="12.75" hidden="false" customHeight="false" outlineLevel="0" collapsed="false">
      <c r="A37" s="41"/>
      <c r="B37" s="33" t="n">
        <f aca="false">VLOOKUP($A$21,[2]Postid!$A$5:$BS$33,15,FALSE())</f>
        <v>1013800</v>
      </c>
      <c r="C37" s="39"/>
      <c r="D37" s="37" t="n">
        <f aca="false">D36+1</f>
        <v>13</v>
      </c>
      <c r="E37" s="40" t="s">
        <v>27</v>
      </c>
      <c r="F37" s="37"/>
      <c r="G37" s="37" t="s">
        <v>28</v>
      </c>
      <c r="H37" s="1" t="s">
        <v>45</v>
      </c>
    </row>
    <row r="38" customFormat="false" ht="12.75" hidden="false" customHeight="false" outlineLevel="0" collapsed="false">
      <c r="A38" s="41"/>
      <c r="B38" s="33" t="n">
        <f aca="false">VLOOKUP($A$21,[2]Postid!$A$5:$BS$33,16,FALSE())</f>
        <v>1013801</v>
      </c>
      <c r="C38" s="39"/>
      <c r="D38" s="37" t="n">
        <f aca="false">D37+1</f>
        <v>14</v>
      </c>
      <c r="E38" s="1" t="s">
        <v>30</v>
      </c>
      <c r="F38" s="1" t="s">
        <v>30</v>
      </c>
      <c r="G38" s="37" t="s">
        <v>31</v>
      </c>
      <c r="H38" s="1" t="s">
        <v>46</v>
      </c>
    </row>
    <row r="39" customFormat="false" ht="12.75" hidden="false" customHeight="false" outlineLevel="0" collapsed="false">
      <c r="A39" s="41"/>
      <c r="B39" s="42" t="n">
        <f aca="false">VLOOKUP($A$21,[2]Postid!$A$5:$BS$33,17,FALSE())</f>
        <v>1013802</v>
      </c>
      <c r="C39" s="39"/>
      <c r="D39" s="37" t="n">
        <f aca="false">D38+1</f>
        <v>15</v>
      </c>
      <c r="E39" s="1" t="s">
        <v>33</v>
      </c>
      <c r="G39" s="37" t="s">
        <v>34</v>
      </c>
      <c r="H39" s="1" t="s">
        <v>47</v>
      </c>
    </row>
    <row r="40" customFormat="false" ht="12.75" hidden="false" customHeight="false" outlineLevel="0" collapsed="false">
      <c r="A40" s="41"/>
      <c r="B40" s="33" t="n">
        <f aca="false">VLOOKUP($A$21,[2]Postid!$A$5:$BS$33,29,FALSE())</f>
        <v>1013835</v>
      </c>
      <c r="C40" s="39"/>
      <c r="D40" s="37" t="n">
        <f aca="false">D39+1</f>
        <v>16</v>
      </c>
      <c r="E40" s="1" t="s">
        <v>48</v>
      </c>
      <c r="F40" s="1" t="s">
        <v>49</v>
      </c>
      <c r="G40" s="1" t="s">
        <v>50</v>
      </c>
      <c r="H40" s="37" t="s">
        <v>51</v>
      </c>
    </row>
    <row r="41" customFormat="false" ht="12.75" hidden="false" customHeight="false" outlineLevel="0" collapsed="false">
      <c r="A41" s="41"/>
      <c r="B41" s="33" t="str">
        <f aca="false">VLOOKUP($A$21,[2]Postid!$A$5:$BS$33,30,FALSE())</f>
        <v/>
      </c>
      <c r="C41" s="39"/>
      <c r="D41" s="37" t="n">
        <f aca="false">D40+1</f>
        <v>17</v>
      </c>
      <c r="E41" s="1" t="s">
        <v>48</v>
      </c>
      <c r="F41" s="1" t="s">
        <v>49</v>
      </c>
      <c r="G41" s="1" t="s">
        <v>50</v>
      </c>
      <c r="H41" s="37" t="s">
        <v>52</v>
      </c>
    </row>
    <row r="42" customFormat="false" ht="12.75" hidden="false" customHeight="false" outlineLevel="0" collapsed="false">
      <c r="A42" s="41"/>
      <c r="B42" s="33" t="n">
        <f aca="false">VLOOKUP($A$21,[2]Postid!$A$5:$BS$33,31,FALSE())</f>
        <v>1013836</v>
      </c>
      <c r="C42" s="39"/>
      <c r="D42" s="37" t="n">
        <f aca="false">D41+1</f>
        <v>18</v>
      </c>
      <c r="E42" s="40" t="s">
        <v>48</v>
      </c>
      <c r="F42" s="37" t="s">
        <v>49</v>
      </c>
      <c r="G42" s="1" t="s">
        <v>50</v>
      </c>
      <c r="H42" s="37" t="s">
        <v>53</v>
      </c>
    </row>
    <row r="43" customFormat="false" ht="12.75" hidden="false" customHeight="false" outlineLevel="0" collapsed="false">
      <c r="A43" s="41"/>
      <c r="B43" s="33" t="str">
        <f aca="false">VLOOKUP($A$21,[2]Postid!$A$5:$BS$33,32,FALSE())</f>
        <v/>
      </c>
      <c r="C43" s="39"/>
      <c r="D43" s="37" t="n">
        <f aca="false">D42+1</f>
        <v>19</v>
      </c>
      <c r="E43" s="1" t="s">
        <v>48</v>
      </c>
      <c r="F43" s="1" t="s">
        <v>49</v>
      </c>
      <c r="G43" s="1" t="s">
        <v>50</v>
      </c>
      <c r="H43" s="1" t="s">
        <v>54</v>
      </c>
    </row>
    <row r="44" customFormat="false" ht="12.75" hidden="false" customHeight="false" outlineLevel="0" collapsed="false">
      <c r="A44" s="41"/>
      <c r="B44" s="42" t="str">
        <f aca="false">VLOOKUP($A$21,[2]Postid!$A$5:$BS$33,33,FALSE())</f>
        <v/>
      </c>
      <c r="C44" s="39"/>
      <c r="D44" s="37" t="n">
        <f aca="false">D43+1</f>
        <v>20</v>
      </c>
      <c r="E44" s="1" t="s">
        <v>48</v>
      </c>
      <c r="F44" s="1" t="s">
        <v>49</v>
      </c>
      <c r="G44" s="1" t="s">
        <v>50</v>
      </c>
      <c r="H44" s="1" t="s">
        <v>55</v>
      </c>
    </row>
    <row r="45" customFormat="false" ht="12.75" hidden="false" customHeight="false" outlineLevel="0" collapsed="false">
      <c r="A45" s="41"/>
      <c r="B45" s="33" t="n">
        <v>915457</v>
      </c>
      <c r="C45" s="39"/>
      <c r="D45" s="37" t="n">
        <f aca="false">D44+1</f>
        <v>21</v>
      </c>
      <c r="E45" s="1" t="s">
        <v>56</v>
      </c>
      <c r="G45" s="1" t="s">
        <v>57</v>
      </c>
      <c r="H45" s="1" t="s">
        <v>58</v>
      </c>
    </row>
    <row r="46" customFormat="false" ht="12.75" hidden="false" customHeight="false" outlineLevel="0" collapsed="false">
      <c r="A46" s="41"/>
      <c r="B46" s="33" t="n">
        <v>915458</v>
      </c>
      <c r="C46" s="39"/>
      <c r="D46" s="37" t="n">
        <f aca="false">D45+1</f>
        <v>22</v>
      </c>
      <c r="E46" s="1" t="s">
        <v>56</v>
      </c>
      <c r="G46" s="1" t="s">
        <v>57</v>
      </c>
      <c r="H46" s="1" t="s">
        <v>59</v>
      </c>
    </row>
    <row r="47" customFormat="false" ht="12.75" hidden="false" customHeight="false" outlineLevel="0" collapsed="false">
      <c r="A47" s="41"/>
      <c r="B47" s="33" t="n">
        <v>926669</v>
      </c>
      <c r="C47" s="39"/>
      <c r="D47" s="37" t="n">
        <f aca="false">D46+1</f>
        <v>23</v>
      </c>
      <c r="E47" s="40" t="s">
        <v>56</v>
      </c>
      <c r="F47" s="37"/>
      <c r="G47" s="1" t="s">
        <v>57</v>
      </c>
      <c r="H47" s="1" t="s">
        <v>60</v>
      </c>
    </row>
    <row r="48" customFormat="false" ht="12.75" hidden="false" customHeight="false" outlineLevel="0" collapsed="false">
      <c r="A48" s="41"/>
      <c r="B48" s="33" t="n">
        <v>926670</v>
      </c>
      <c r="C48" s="39"/>
      <c r="D48" s="37" t="n">
        <f aca="false">D47+1</f>
        <v>24</v>
      </c>
      <c r="E48" s="1" t="s">
        <v>56</v>
      </c>
      <c r="G48" s="1" t="s">
        <v>57</v>
      </c>
      <c r="H48" s="1" t="s">
        <v>61</v>
      </c>
    </row>
    <row r="49" customFormat="false" ht="12.75" hidden="false" customHeight="false" outlineLevel="0" collapsed="false">
      <c r="A49" s="41"/>
      <c r="B49" s="42" t="n">
        <v>945990</v>
      </c>
      <c r="C49" s="39"/>
      <c r="D49" s="37" t="n">
        <f aca="false">D48+1</f>
        <v>25</v>
      </c>
      <c r="E49" s="1" t="s">
        <v>48</v>
      </c>
      <c r="F49" s="1" t="s">
        <v>62</v>
      </c>
      <c r="G49" s="1" t="s">
        <v>50</v>
      </c>
    </row>
    <row r="50" customFormat="false" ht="12.75" hidden="false" customHeight="false" outlineLevel="0" collapsed="false">
      <c r="A50" s="41"/>
      <c r="B50" s="33" t="n">
        <v>945991</v>
      </c>
      <c r="C50" s="39"/>
      <c r="D50" s="37" t="n">
        <f aca="false">D49+1</f>
        <v>26</v>
      </c>
      <c r="E50" s="1" t="s">
        <v>48</v>
      </c>
      <c r="F50" s="1" t="s">
        <v>62</v>
      </c>
      <c r="G50" s="1" t="s">
        <v>50</v>
      </c>
    </row>
    <row r="51" customFormat="false" ht="12.75" hidden="false" customHeight="false" outlineLevel="0" collapsed="false">
      <c r="A51" s="41"/>
      <c r="B51" s="33" t="n">
        <v>945992</v>
      </c>
      <c r="C51" s="39"/>
      <c r="D51" s="37" t="n">
        <f aca="false">D50+1</f>
        <v>27</v>
      </c>
      <c r="E51" s="1" t="s">
        <v>48</v>
      </c>
      <c r="F51" s="1" t="s">
        <v>62</v>
      </c>
      <c r="G51" s="1" t="s">
        <v>50</v>
      </c>
    </row>
    <row r="52" customFormat="false" ht="12.75" hidden="false" customHeight="false" outlineLevel="0" collapsed="false">
      <c r="A52" s="41"/>
      <c r="B52" s="33" t="n">
        <v>945993</v>
      </c>
      <c r="C52" s="39"/>
      <c r="D52" s="37" t="n">
        <f aca="false">D51+1</f>
        <v>28</v>
      </c>
      <c r="E52" s="40" t="s">
        <v>48</v>
      </c>
      <c r="F52" s="1" t="s">
        <v>62</v>
      </c>
      <c r="G52" s="1" t="s">
        <v>50</v>
      </c>
    </row>
    <row r="53" customFormat="false" ht="12.75" hidden="false" customHeight="false" outlineLevel="0" collapsed="false">
      <c r="A53" s="41"/>
      <c r="B53" s="33" t="n">
        <v>945995</v>
      </c>
      <c r="C53" s="39"/>
      <c r="D53" s="37" t="n">
        <f aca="false">D52+1</f>
        <v>29</v>
      </c>
      <c r="E53" s="1" t="s">
        <v>48</v>
      </c>
      <c r="F53" s="1" t="s">
        <v>62</v>
      </c>
      <c r="G53" s="1" t="s">
        <v>50</v>
      </c>
    </row>
    <row r="54" customFormat="false" ht="12.75" hidden="false" customHeight="false" outlineLevel="0" collapsed="false">
      <c r="A54" s="41"/>
      <c r="B54" s="42" t="n">
        <f aca="false">VLOOKUP($A$21,[2]Postid!$A$5:$BS$33,18,FALSE())</f>
        <v>1013803</v>
      </c>
      <c r="C54" s="39"/>
      <c r="D54" s="1" t="n">
        <v>30</v>
      </c>
      <c r="E54" s="1" t="s">
        <v>27</v>
      </c>
      <c r="G54" s="1" t="s">
        <v>28</v>
      </c>
      <c r="H54" s="1" t="s">
        <v>63</v>
      </c>
    </row>
    <row r="55" customFormat="false" ht="12.75" hidden="false" customHeight="false" outlineLevel="0" collapsed="false">
      <c r="A55" s="41"/>
      <c r="B55" s="33" t="n">
        <f aca="false">VLOOKUP($A$21,[2]Postid!$A$5:$BS$33,19,FALSE())</f>
        <v>1013804</v>
      </c>
      <c r="C55" s="39"/>
      <c r="D55" s="1" t="n">
        <v>31</v>
      </c>
      <c r="E55" s="1" t="s">
        <v>30</v>
      </c>
      <c r="F55" s="1" t="s">
        <v>30</v>
      </c>
      <c r="G55" s="1" t="s">
        <v>31</v>
      </c>
      <c r="H55" s="1" t="s">
        <v>64</v>
      </c>
    </row>
    <row r="56" customFormat="false" ht="12.75" hidden="false" customHeight="false" outlineLevel="0" collapsed="false">
      <c r="A56" s="41"/>
      <c r="B56" s="33" t="n">
        <v>0</v>
      </c>
      <c r="C56" s="39"/>
      <c r="D56" s="1" t="n">
        <v>32</v>
      </c>
      <c r="E56" s="1" t="s">
        <v>48</v>
      </c>
      <c r="F56" s="1" t="s">
        <v>62</v>
      </c>
      <c r="G56" s="1" t="s">
        <v>50</v>
      </c>
    </row>
    <row r="57" customFormat="false" ht="12.75" hidden="false" customHeight="false" outlineLevel="0" collapsed="false">
      <c r="A57" s="41"/>
      <c r="B57" s="33" t="n">
        <f aca="false">VLOOKUP($A$21,[2]Postid!$A$5:$BS$33,34,FALSE())</f>
        <v>1013837</v>
      </c>
      <c r="C57" s="39"/>
      <c r="D57" s="1" t="n">
        <v>33</v>
      </c>
      <c r="E57" s="1" t="s">
        <v>48</v>
      </c>
      <c r="F57" s="1" t="s">
        <v>49</v>
      </c>
      <c r="G57" s="1" t="s">
        <v>50</v>
      </c>
      <c r="H57" s="1" t="s">
        <v>65</v>
      </c>
    </row>
    <row r="58" customFormat="false" ht="12.75" hidden="false" customHeight="false" outlineLevel="0" collapsed="false">
      <c r="A58" s="41"/>
      <c r="B58" s="42" t="n">
        <f aca="false">VLOOKUP($A$21,[2]Postid!$A$5:$BS$33,20,FALSE())</f>
        <v>1013805</v>
      </c>
      <c r="C58" s="39"/>
      <c r="D58" s="1" t="n">
        <v>34</v>
      </c>
      <c r="E58" s="1" t="s">
        <v>27</v>
      </c>
      <c r="G58" s="1" t="s">
        <v>28</v>
      </c>
      <c r="H58" s="1" t="s">
        <v>66</v>
      </c>
    </row>
    <row r="59" customFormat="false" ht="12.75" hidden="false" customHeight="false" outlineLevel="0" collapsed="false">
      <c r="A59" s="41"/>
      <c r="B59" s="33" t="n">
        <f aca="false">VLOOKUP($A$21,[2]Postid!$A$5:$BS$33,21,FALSE())</f>
        <v>1013806</v>
      </c>
      <c r="C59" s="39"/>
      <c r="D59" s="1" t="n">
        <v>35</v>
      </c>
      <c r="E59" s="1" t="s">
        <v>30</v>
      </c>
      <c r="F59" s="1" t="s">
        <v>30</v>
      </c>
      <c r="G59" s="1" t="s">
        <v>31</v>
      </c>
      <c r="H59" s="1" t="s">
        <v>67</v>
      </c>
    </row>
    <row r="60" customFormat="false" ht="12.75" hidden="false" customHeight="false" outlineLevel="0" collapsed="false">
      <c r="A60" s="41"/>
      <c r="B60" s="33" t="n">
        <v>0</v>
      </c>
      <c r="C60" s="39"/>
      <c r="D60" s="1" t="n">
        <v>36</v>
      </c>
      <c r="E60" s="1" t="s">
        <v>48</v>
      </c>
      <c r="F60" s="1" t="s">
        <v>62</v>
      </c>
      <c r="G60" s="1" t="s">
        <v>50</v>
      </c>
    </row>
    <row r="61" customFormat="false" ht="12.75" hidden="false" customHeight="false" outlineLevel="0" collapsed="false">
      <c r="A61" s="43"/>
      <c r="B61" s="33" t="n">
        <f aca="false">VLOOKUP($A$21,[2]Postid!$A$5:$BS$33,35,FALSE())</f>
        <v>1013838</v>
      </c>
      <c r="C61" s="39"/>
      <c r="D61" s="1" t="n">
        <v>37</v>
      </c>
      <c r="E61" s="1" t="s">
        <v>48</v>
      </c>
      <c r="F61" s="1" t="s">
        <v>49</v>
      </c>
      <c r="G61" s="1" t="s">
        <v>50</v>
      </c>
      <c r="H61" s="1" t="s">
        <v>68</v>
      </c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HedgeStrips1.HedgeStrip">
                <anchor moveWithCells="true" sizeWithCells="false">
                  <from>
                    <xdr:col>1</xdr:col>
                    <xdr:colOff>905040</xdr:colOff>
                    <xdr:row>9</xdr:row>
                    <xdr:rowOff>47520</xdr:rowOff>
                  </from>
                  <to>
                    <xdr:col>2</xdr:col>
                    <xdr:colOff>866160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Module2.GetGRMSValues">
                <anchor moveWithCells="true" sizeWithCells="false">
                  <from>
                    <xdr:col>3</xdr:col>
                    <xdr:colOff>90360</xdr:colOff>
                    <xdr:row>9</xdr:row>
                    <xdr:rowOff>47520</xdr:rowOff>
                  </from>
                  <to>
                    <xdr:col>5</xdr:col>
                    <xdr:colOff>212040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11">
              <controlPr defaultSize="0" print="false" autoFill="0" autoPict="0" macro="Module4.FIXGRMSVALUES">
                <anchor moveWithCells="true" sizeWithCells="false">
                  <from>
                    <xdr:col>5</xdr:col>
                    <xdr:colOff>432720</xdr:colOff>
                    <xdr:row>9</xdr:row>
                    <xdr:rowOff>19080</xdr:rowOff>
                  </from>
                  <to>
                    <xdr:col>6</xdr:col>
                    <xdr:colOff>765360</xdr:colOff>
                    <xdr:row>11</xdr:row>
                    <xdr:rowOff>114480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F10" activeCellId="0" sqref="F10:AH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false" hidden="false" outlineLevel="0" max="257" min="38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EDATE(PromptMonth,-1)+DayOfTheMonth-1</f>
        <v>36913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2</v>
      </c>
      <c r="K6" s="57"/>
      <c r="L6" s="115" t="n">
        <v>3</v>
      </c>
      <c r="M6" s="57"/>
      <c r="N6" s="115" t="n">
        <v>4</v>
      </c>
      <c r="O6" s="57"/>
      <c r="P6" s="115" t="n">
        <v>5</v>
      </c>
      <c r="Q6" s="57"/>
      <c r="R6" s="115" t="n">
        <v>6</v>
      </c>
      <c r="S6" s="57"/>
      <c r="T6" s="115" t="n">
        <v>7</v>
      </c>
      <c r="U6" s="57"/>
      <c r="V6" s="115" t="n">
        <v>8</v>
      </c>
      <c r="W6" s="57"/>
      <c r="X6" s="115" t="n">
        <v>9</v>
      </c>
      <c r="Y6" s="57"/>
      <c r="Z6" s="115" t="n">
        <v>10</v>
      </c>
      <c r="AA6" s="57"/>
      <c r="AB6" s="115" t="n">
        <v>11</v>
      </c>
      <c r="AC6" s="57"/>
      <c r="AD6" s="115" t="n">
        <v>12</v>
      </c>
      <c r="AE6" s="57"/>
      <c r="AF6" s="115" t="n">
        <v>13</v>
      </c>
      <c r="AG6" s="57"/>
      <c r="AH6" s="115" t="n">
        <v>14</v>
      </c>
      <c r="AI6" s="57"/>
      <c r="AJ6" s="57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NOW()+4</f>
        <v>45930.9643947852</v>
      </c>
      <c r="G7" s="65"/>
      <c r="H7" s="65" t="n">
        <f aca="false">EOMONTH(F7,1)</f>
        <v>45961</v>
      </c>
      <c r="I7" s="65"/>
      <c r="J7" s="65" t="n">
        <f aca="false">EOMONTH(F7,1)</f>
        <v>45961</v>
      </c>
      <c r="K7" s="65"/>
      <c r="L7" s="65" t="n">
        <f aca="false">EOMONTH(J7,1)</f>
        <v>45991</v>
      </c>
      <c r="M7" s="65"/>
      <c r="N7" s="65" t="n">
        <f aca="false">EOMONTH(L8,1)</f>
        <v>46022</v>
      </c>
      <c r="O7" s="65"/>
      <c r="P7" s="65" t="n">
        <f aca="false">EOMONTH(N8,1)</f>
        <v>46053</v>
      </c>
      <c r="Q7" s="65"/>
      <c r="R7" s="65" t="n">
        <f aca="false">EOMONTH(P8,1)</f>
        <v>46081</v>
      </c>
      <c r="S7" s="65"/>
      <c r="T7" s="65" t="n">
        <f aca="false">EOMONTH(R8,1)</f>
        <v>46112</v>
      </c>
      <c r="U7" s="65"/>
      <c r="V7" s="65" t="n">
        <f aca="false">EOMONTH(T8,1)</f>
        <v>46173</v>
      </c>
      <c r="W7" s="65"/>
      <c r="X7" s="65" t="n">
        <f aca="false">EOMONTH(V7,12)</f>
        <v>46538</v>
      </c>
      <c r="Y7" s="65"/>
      <c r="Z7" s="65" t="n">
        <f aca="false">EOMONTH(X7,12)</f>
        <v>46904</v>
      </c>
      <c r="AA7" s="65"/>
      <c r="AB7" s="65" t="n">
        <f aca="false">EOMONTH(Z7,12)</f>
        <v>47269</v>
      </c>
      <c r="AC7" s="65"/>
      <c r="AD7" s="65" t="n">
        <f aca="false">EOMONTH(AB7,12)</f>
        <v>47634</v>
      </c>
      <c r="AE7" s="65"/>
      <c r="AF7" s="65" t="n">
        <f aca="false">EOMONTH(AD8,1)</f>
        <v>49826</v>
      </c>
      <c r="AG7" s="65"/>
      <c r="AH7" s="65" t="n">
        <f aca="false">EOMONTH(AF8,1)</f>
        <v>51652</v>
      </c>
      <c r="AI7" s="65"/>
      <c r="AJ7" s="66" t="s">
        <v>74</v>
      </c>
      <c r="AK7" s="67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NOW()+4</f>
        <v>45930.9643947877</v>
      </c>
      <c r="G8" s="65"/>
      <c r="H8" s="70" t="s">
        <v>33</v>
      </c>
      <c r="I8" s="65"/>
      <c r="J8" s="65" t="n">
        <f aca="false">EOMONTH(F7,1)</f>
        <v>45961</v>
      </c>
      <c r="K8" s="65"/>
      <c r="L8" s="65" t="n">
        <f aca="false">EOMONTH(L7,0)</f>
        <v>45991</v>
      </c>
      <c r="M8" s="65"/>
      <c r="N8" s="65" t="n">
        <f aca="false">EOMONTH(N7,0)</f>
        <v>46022</v>
      </c>
      <c r="O8" s="65"/>
      <c r="P8" s="65" t="n">
        <f aca="false">EOMONTH(N8,1)</f>
        <v>46053</v>
      </c>
      <c r="Q8" s="65"/>
      <c r="R8" s="65" t="n">
        <f aca="false">EOMONTH(P8,1)</f>
        <v>46081</v>
      </c>
      <c r="S8" s="65"/>
      <c r="T8" s="71" t="n">
        <f aca="false">EOMONTH(T7,1)</f>
        <v>46142</v>
      </c>
      <c r="U8" s="65"/>
      <c r="V8" s="65" t="n">
        <f aca="false">EOMONTH(V7,11)</f>
        <v>46507</v>
      </c>
      <c r="W8" s="65"/>
      <c r="X8" s="65" t="n">
        <f aca="false">EOMONTH(X7,11)</f>
        <v>46873</v>
      </c>
      <c r="Y8" s="65"/>
      <c r="Z8" s="65" t="n">
        <f aca="false">EOMONTH(Z7,11)</f>
        <v>47238</v>
      </c>
      <c r="AA8" s="65"/>
      <c r="AB8" s="65" t="n">
        <f aca="false">EOMONTH(AB7,11)</f>
        <v>47603</v>
      </c>
      <c r="AC8" s="65"/>
      <c r="AD8" s="65" t="n">
        <f aca="false">EOMONTH(AD7,71)</f>
        <v>49795</v>
      </c>
      <c r="AE8" s="65"/>
      <c r="AF8" s="65" t="n">
        <f aca="false">EOMONTH(AF7,59)</f>
        <v>51621</v>
      </c>
      <c r="AG8" s="65"/>
      <c r="AH8" s="65" t="n">
        <f aca="false">EOMONTH(AH7,93)</f>
        <v>54482</v>
      </c>
      <c r="AI8" s="65"/>
      <c r="AJ8" s="66" t="str">
        <f aca="false">CONCATENATE(TEXT(F7,"mmm-yy"),"/",(TEXT(AH8,"mmm-yy")))</f>
        <v>Sep-25/Feb-49</v>
      </c>
      <c r="AK8" s="67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136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n">
        <v>0</v>
      </c>
      <c r="G10" s="76"/>
      <c r="H10" s="76" t="n">
        <v>0</v>
      </c>
      <c r="I10" s="76"/>
      <c r="J10" s="76" t="n">
        <v>0</v>
      </c>
      <c r="K10" s="76"/>
      <c r="L10" s="76" t="n">
        <v>0</v>
      </c>
      <c r="M10" s="76"/>
      <c r="N10" s="76" t="n">
        <v>0</v>
      </c>
      <c r="O10" s="76"/>
      <c r="P10" s="76" t="n">
        <v>0</v>
      </c>
      <c r="Q10" s="76"/>
      <c r="R10" s="76" t="n">
        <v>0</v>
      </c>
      <c r="S10" s="76"/>
      <c r="T10" s="76" t="n">
        <v>0</v>
      </c>
      <c r="U10" s="76"/>
      <c r="V10" s="76" t="n">
        <v>0</v>
      </c>
      <c r="W10" s="76"/>
      <c r="X10" s="76" t="n">
        <v>0</v>
      </c>
      <c r="Y10" s="76"/>
      <c r="Z10" s="76" t="n">
        <v>0</v>
      </c>
      <c r="AA10" s="76"/>
      <c r="AB10" s="76" t="n">
        <v>0</v>
      </c>
      <c r="AC10" s="76"/>
      <c r="AD10" s="76" t="n">
        <v>0</v>
      </c>
      <c r="AE10" s="76"/>
      <c r="AF10" s="76" t="n">
        <v>0</v>
      </c>
      <c r="AG10" s="76"/>
      <c r="AH10" s="76" t="n">
        <v>0</v>
      </c>
      <c r="AI10" s="77"/>
      <c r="AJ10" s="78" t="n">
        <f aca="false">SUM(F10:AH10)-H10</f>
        <v>0</v>
      </c>
      <c r="AK10" s="79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e">
        <f aca="true">SUMIF(INDIRECT(R15!$A$1),H$6,INDIRECT(R15!$B$1))</f>
        <v>#REF!</v>
      </c>
      <c r="I11" s="76"/>
      <c r="J11" s="76" t="n">
        <v>0</v>
      </c>
      <c r="K11" s="76"/>
      <c r="L11" s="76" t="n">
        <v>0</v>
      </c>
      <c r="M11" s="76"/>
      <c r="N11" s="76" t="n">
        <v>0</v>
      </c>
      <c r="O11" s="76"/>
      <c r="P11" s="76" t="n">
        <v>0</v>
      </c>
      <c r="Q11" s="76"/>
      <c r="R11" s="76" t="n">
        <v>0</v>
      </c>
      <c r="S11" s="76"/>
      <c r="T11" s="76" t="n">
        <v>0</v>
      </c>
      <c r="U11" s="76"/>
      <c r="V11" s="76" t="n">
        <v>0</v>
      </c>
      <c r="W11" s="76"/>
      <c r="X11" s="76" t="n">
        <v>0</v>
      </c>
      <c r="Y11" s="76"/>
      <c r="Z11" s="76" t="n">
        <v>0</v>
      </c>
      <c r="AA11" s="76"/>
      <c r="AB11" s="76" t="n">
        <v>0</v>
      </c>
      <c r="AC11" s="76"/>
      <c r="AD11" s="76" t="n">
        <v>0</v>
      </c>
      <c r="AE11" s="76"/>
      <c r="AF11" s="76" t="n">
        <v>0</v>
      </c>
      <c r="AG11" s="76"/>
      <c r="AH11" s="76" t="n">
        <v>0</v>
      </c>
      <c r="AI11" s="76"/>
      <c r="AJ11" s="78" t="e">
        <f aca="false">SUM(F11:AH11)-H11</f>
        <v>#REF!</v>
      </c>
      <c r="AK11" s="79"/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e">
        <f aca="true">SUMIF(INDIRECT(R20!$A$1),F$6,INDIRECT(R20!$B$1))</f>
        <v>#REF!</v>
      </c>
      <c r="G12" s="76"/>
      <c r="H12" s="76" t="e">
        <f aca="true">SUMIF(INDIRECT(R29!$A$1),H$6,INDIRECT(R29!$B$1))</f>
        <v>#REF!</v>
      </c>
      <c r="I12" s="76"/>
      <c r="J12" s="76" t="e">
        <f aca="true">SUMIF(INDIRECT(R20!$A$1),J$6,INDIRECT(R20!$B$1))</f>
        <v>#REF!</v>
      </c>
      <c r="K12" s="76"/>
      <c r="L12" s="76" t="e">
        <f aca="true">SUMIF(INDIRECT(R20!$A$1),L$6,INDIRECT(R20!$B$1))</f>
        <v>#REF!</v>
      </c>
      <c r="M12" s="76"/>
      <c r="N12" s="76" t="e">
        <f aca="true">SUMIF(INDIRECT(R20!$A$1),N$6,INDIRECT(R20!$B$1))</f>
        <v>#REF!</v>
      </c>
      <c r="O12" s="76"/>
      <c r="P12" s="76" t="e">
        <f aca="true">SUMIF(INDIRECT(R20!$A$1),P$6,INDIRECT(R20!$B$1))</f>
        <v>#REF!</v>
      </c>
      <c r="Q12" s="76"/>
      <c r="R12" s="76" t="e">
        <f aca="true">SUMIF(INDIRECT(R20!$A$1),R$6,INDIRECT(R20!$B$1))</f>
        <v>#REF!</v>
      </c>
      <c r="S12" s="76"/>
      <c r="T12" s="76" t="e">
        <f aca="true">SUMIF(INDIRECT(R20!$A$1),T$6,INDIRECT(R20!$B$1))</f>
        <v>#REF!</v>
      </c>
      <c r="U12" s="76"/>
      <c r="V12" s="76" t="e">
        <f aca="true">SUMIF(INDIRECT(R20!$A$1),V$6,INDIRECT(R20!$B$1))</f>
        <v>#REF!</v>
      </c>
      <c r="W12" s="76"/>
      <c r="X12" s="76" t="e">
        <f aca="true">SUMIF(INDIRECT(R20!$A$1),X$6,INDIRECT(R20!$B$1))</f>
        <v>#REF!</v>
      </c>
      <c r="Y12" s="76"/>
      <c r="Z12" s="76" t="e">
        <f aca="true">SUMIF(INDIRECT(R20!$A$1),Z$6,INDIRECT(R20!$B$1))</f>
        <v>#REF!</v>
      </c>
      <c r="AA12" s="76"/>
      <c r="AB12" s="76" t="e">
        <f aca="true">SUMIF(INDIRECT(R20!$A$1),AB$6,INDIRECT(R20!$B$1))</f>
        <v>#REF!</v>
      </c>
      <c r="AC12" s="76"/>
      <c r="AD12" s="76" t="e">
        <f aca="true">SUMIF(INDIRECT(R20!$A$1),AD$6,INDIRECT(R20!$B$1))</f>
        <v>#REF!</v>
      </c>
      <c r="AE12" s="76"/>
      <c r="AF12" s="76" t="e">
        <f aca="true">SUMIF(INDIRECT(R20!$A$1),AF$6,INDIRECT(R20!$B$1))</f>
        <v>#REF!</v>
      </c>
      <c r="AG12" s="76"/>
      <c r="AH12" s="76" t="e">
        <f aca="true">SUMIF(INDIRECT(R20!$A$1),AH$6,INDIRECT(R20!$B$1))</f>
        <v>#REF!</v>
      </c>
      <c r="AI12" s="76"/>
      <c r="AJ12" s="78" t="e">
        <f aca="false">SUM(F12:AH12)-H12</f>
        <v>#REF!</v>
      </c>
      <c r="AK12" s="79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/>
      <c r="I13" s="76"/>
      <c r="J13" s="76" t="n">
        <f aca="true">IF(TODAY()&gt;=NX1,0,SUMIF(INDIRECT(R14!$A$1),J$6,INDIRECT(R14!$C$1)))</f>
        <v>0</v>
      </c>
      <c r="K13" s="76"/>
      <c r="L13" s="76" t="e">
        <f aca="true">SUMIF(INDIRECT(R14!$A$1),L$6,INDIRECT(R14!$C$1))</f>
        <v>#REF!</v>
      </c>
      <c r="M13" s="76"/>
      <c r="N13" s="76" t="e">
        <f aca="true">SUMIF(INDIRECT(R14!$A$1),N$6,INDIRECT(R14!$C$1))</f>
        <v>#REF!</v>
      </c>
      <c r="O13" s="76"/>
      <c r="P13" s="76" t="e">
        <f aca="true">SUMIF(INDIRECT(R14!$A$1),P$6,INDIRECT(R14!$C$1))</f>
        <v>#REF!</v>
      </c>
      <c r="Q13" s="76"/>
      <c r="R13" s="76" t="e">
        <f aca="true">SUMIF(INDIRECT(R14!$A$1),R$6,INDIRECT(R14!$C$1))</f>
        <v>#REF!</v>
      </c>
      <c r="S13" s="76" t="n">
        <f aca="false">SUMIF(R2!$A$3,S$6,R2!$E$3)</f>
        <v>0</v>
      </c>
      <c r="T13" s="76" t="e">
        <f aca="true">SUMIF(INDIRECT(R14!$A$1),T$6,INDIRECT(R14!$C$1))</f>
        <v>#REF!</v>
      </c>
      <c r="U13" s="76"/>
      <c r="V13" s="76" t="e">
        <f aca="true">SUMIF(INDIRECT(R14!$A$1),V$6,INDIRECT(R14!$C$1))</f>
        <v>#REF!</v>
      </c>
      <c r="W13" s="76"/>
      <c r="X13" s="76" t="e">
        <f aca="true">SUMIF(INDIRECT(R14!$A$1),X$6,INDIRECT(R14!$C$1))</f>
        <v>#REF!</v>
      </c>
      <c r="Y13" s="76"/>
      <c r="Z13" s="76" t="e">
        <f aca="true">SUMIF(INDIRECT(R14!$A$1),Z$6,INDIRECT(R14!$C$1))</f>
        <v>#REF!</v>
      </c>
      <c r="AA13" s="76"/>
      <c r="AB13" s="76" t="e">
        <f aca="true">SUMIF(INDIRECT(R14!$A$1),AB$6,INDIRECT(R14!$C$1))</f>
        <v>#REF!</v>
      </c>
      <c r="AC13" s="76"/>
      <c r="AD13" s="76" t="e">
        <f aca="true">SUMIF(INDIRECT(R14!$A$1),AD$6,INDIRECT(R14!$C$1))</f>
        <v>#REF!</v>
      </c>
      <c r="AE13" s="76"/>
      <c r="AF13" s="76" t="e">
        <f aca="true">SUMIF(INDIRECT(R14!$A$1),AF$6,INDIRECT(R14!$C$1))</f>
        <v>#REF!</v>
      </c>
      <c r="AG13" s="76"/>
      <c r="AH13" s="76" t="e">
        <f aca="true">SUMIF(INDIRECT(R14!$A$1),AH$6,INDIRECT(R14!$C$1))</f>
        <v>#REF!</v>
      </c>
      <c r="AI13" s="76"/>
      <c r="AJ13" s="78" t="e">
        <f aca="false">SUM(F13:AH13)-H13</f>
        <v>#REF!</v>
      </c>
      <c r="AK13" s="79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/>
      <c r="I14" s="76"/>
      <c r="J14" s="76" t="n">
        <f aca="true">IF(TODAY()&gt;=NX1,0,SUMIF(INDIRECT(R14!$A$1),J$6,INDIRECT(R14!$D$1)))</f>
        <v>0</v>
      </c>
      <c r="K14" s="76"/>
      <c r="L14" s="76" t="e">
        <f aca="true">SUMIF(INDIRECT(R14!$A$1),L$6,INDIRECT(R14!$D$1))</f>
        <v>#REF!</v>
      </c>
      <c r="M14" s="76"/>
      <c r="N14" s="76" t="e">
        <f aca="true">SUMIF(INDIRECT(R14!$A$1),N$6,INDIRECT(R14!$D$1))</f>
        <v>#REF!</v>
      </c>
      <c r="O14" s="76"/>
      <c r="P14" s="76" t="e">
        <f aca="true">SUMIF(INDIRECT(R14!$A$1),P$6,INDIRECT(R14!$D$1))</f>
        <v>#REF!</v>
      </c>
      <c r="Q14" s="76"/>
      <c r="R14" s="76" t="e">
        <f aca="true">SUMIF(INDIRECT(R14!$A$1),R$6,INDIRECT(R14!$D$1))</f>
        <v>#REF!</v>
      </c>
      <c r="S14" s="76" t="n">
        <f aca="false">SUMIF(R2!$A$3,S$6,R2!$I$3)</f>
        <v>0</v>
      </c>
      <c r="T14" s="76" t="e">
        <f aca="true">SUMIF(INDIRECT(R14!$A$1),T$6,INDIRECT(R14!$D$1))</f>
        <v>#REF!</v>
      </c>
      <c r="U14" s="76"/>
      <c r="V14" s="76" t="e">
        <f aca="true">SUMIF(INDIRECT(R14!$A$1),V$6,INDIRECT(R14!$D$1))</f>
        <v>#REF!</v>
      </c>
      <c r="W14" s="76"/>
      <c r="X14" s="76" t="e">
        <f aca="true">SUMIF(INDIRECT(R14!$A$1),X$6,INDIRECT(R14!$D$1))</f>
        <v>#REF!</v>
      </c>
      <c r="Y14" s="76"/>
      <c r="Z14" s="76" t="e">
        <f aca="true">SUMIF(INDIRECT(R14!$A$1),Z$6,INDIRECT(R14!$D$1))</f>
        <v>#REF!</v>
      </c>
      <c r="AA14" s="76"/>
      <c r="AB14" s="76" t="e">
        <f aca="true">SUMIF(INDIRECT(R14!$A$1),AB$6,INDIRECT(R14!$D$1))</f>
        <v>#REF!</v>
      </c>
      <c r="AC14" s="76"/>
      <c r="AD14" s="76" t="e">
        <f aca="true">SUMIF(INDIRECT(R14!$A$1),AD$6,INDIRECT(R14!$D$1))</f>
        <v>#REF!</v>
      </c>
      <c r="AE14" s="76"/>
      <c r="AF14" s="76" t="e">
        <f aca="true">SUMIF(INDIRECT(R14!$A$1),AF$6,INDIRECT(R14!$D$1))</f>
        <v>#REF!</v>
      </c>
      <c r="AG14" s="76"/>
      <c r="AH14" s="76" t="e">
        <f aca="true">SUMIF(INDIRECT(R14!$A$1),AH$6,INDIRECT(R14!$D$1))</f>
        <v>#REF!</v>
      </c>
      <c r="AI14" s="76"/>
      <c r="AJ14" s="78" t="e">
        <f aca="false">SUM(F14:AH14)-H14</f>
        <v>#REF!</v>
      </c>
      <c r="AK14" s="79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/>
      <c r="I15" s="76"/>
      <c r="J15" s="76" t="n">
        <f aca="true">IF(TODAY()&gt;=NX1,0,SUMIF(INDIRECT(R13!$A$1),J$6,INDIRECT(R13!$B$1))+J19)</f>
        <v>0</v>
      </c>
      <c r="K15" s="76"/>
      <c r="L15" s="76" t="e">
        <f aca="true">SUMIF(INDIRECT(R13!$A$1),L$6,INDIRECT(R13!$B$1))+L19</f>
        <v>#REF!</v>
      </c>
      <c r="M15" s="76"/>
      <c r="N15" s="76" t="e">
        <f aca="true">SUMIF(INDIRECT(R13!$A$1),N$6,INDIRECT(R13!$B$1))+N19</f>
        <v>#REF!</v>
      </c>
      <c r="O15" s="76"/>
      <c r="P15" s="76" t="e">
        <f aca="true">SUMIF(INDIRECT(R13!$A$1),P$6,INDIRECT(R13!$B$1))+P19</f>
        <v>#REF!</v>
      </c>
      <c r="Q15" s="76"/>
      <c r="R15" s="76" t="e">
        <f aca="true">SUMIF(INDIRECT(R13!$A$1),R$6,INDIRECT(R13!$B$1))+R19</f>
        <v>#REF!</v>
      </c>
      <c r="S15" s="76"/>
      <c r="T15" s="76" t="e">
        <f aca="true">SUMIF(INDIRECT(R13!$A$1),T$6,INDIRECT(R13!$B$1))+T19</f>
        <v>#REF!</v>
      </c>
      <c r="U15" s="76"/>
      <c r="V15" s="76" t="e">
        <f aca="true">SUMIF(INDIRECT(R13!$A$1),V$6,INDIRECT(R13!$B$1))+V19</f>
        <v>#REF!</v>
      </c>
      <c r="W15" s="76"/>
      <c r="X15" s="76" t="e">
        <f aca="true">SUMIF(INDIRECT(R13!$A$1),X$6,INDIRECT(R13!$B$1))+X19</f>
        <v>#REF!</v>
      </c>
      <c r="Y15" s="76"/>
      <c r="Z15" s="76" t="e">
        <f aca="true">SUMIF(INDIRECT(R13!$A$1),Z$6,INDIRECT(R13!$B$1))+Z19</f>
        <v>#REF!</v>
      </c>
      <c r="AA15" s="76"/>
      <c r="AB15" s="76" t="e">
        <f aca="true">SUMIF(INDIRECT(R13!$A$1),AB$6,INDIRECT(R13!$B$1))+AB19</f>
        <v>#REF!</v>
      </c>
      <c r="AC15" s="76"/>
      <c r="AD15" s="76" t="e">
        <f aca="true">SUMIF(INDIRECT(R13!$A$1),AD$6,INDIRECT(R13!$B$1))+AD19</f>
        <v>#REF!</v>
      </c>
      <c r="AE15" s="76"/>
      <c r="AF15" s="76" t="e">
        <f aca="true">SUMIF(INDIRECT(R13!$A$1),AF$6,INDIRECT(R13!$B$1))+AF19</f>
        <v>#REF!</v>
      </c>
      <c r="AG15" s="76"/>
      <c r="AH15" s="76" t="e">
        <f aca="true">SUMIF(INDIRECT(R13!$A$1),AH$6,INDIRECT(R13!$B$1))+AH19</f>
        <v>#REF!</v>
      </c>
      <c r="AI15" s="76"/>
      <c r="AJ15" s="78" t="e">
        <f aca="false">SUM(F15:AH15)-H15</f>
        <v>#REF!</v>
      </c>
      <c r="AK15" s="79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e">
        <f aca="false">+F10+F14+F15+F12</f>
        <v>#REF!</v>
      </c>
      <c r="G16" s="68"/>
      <c r="H16" s="87" t="e">
        <f aca="false">SUM(H10:H15)</f>
        <v>#REF!</v>
      </c>
      <c r="I16" s="68"/>
      <c r="J16" s="86" t="n">
        <f aca="false">+J10+J14+J15</f>
        <v>0</v>
      </c>
      <c r="K16" s="68"/>
      <c r="L16" s="86" t="e">
        <f aca="false">+L10+L14+L15</f>
        <v>#REF!</v>
      </c>
      <c r="M16" s="68"/>
      <c r="N16" s="86" t="e">
        <f aca="false">+N10+N14+N15</f>
        <v>#REF!</v>
      </c>
      <c r="O16" s="68"/>
      <c r="P16" s="86" t="e">
        <f aca="false">+P10+P14+P15</f>
        <v>#REF!</v>
      </c>
      <c r="Q16" s="68"/>
      <c r="R16" s="86" t="e">
        <f aca="false">+R10+R14+R15</f>
        <v>#REF!</v>
      </c>
      <c r="S16" s="68"/>
      <c r="T16" s="86" t="e">
        <f aca="false">+T10+T14+T15</f>
        <v>#REF!</v>
      </c>
      <c r="U16" s="68"/>
      <c r="V16" s="86" t="e">
        <f aca="false">+V10+V14+V15</f>
        <v>#REF!</v>
      </c>
      <c r="W16" s="68"/>
      <c r="X16" s="86" t="e">
        <f aca="false">+X10+X14+X15</f>
        <v>#REF!</v>
      </c>
      <c r="Y16" s="68"/>
      <c r="Z16" s="86" t="e">
        <f aca="false">+Z10+Z14+Z15</f>
        <v>#REF!</v>
      </c>
      <c r="AA16" s="68"/>
      <c r="AB16" s="86" t="e">
        <f aca="false">+AB10+AB14+AB15</f>
        <v>#REF!</v>
      </c>
      <c r="AC16" s="68"/>
      <c r="AD16" s="86" t="e">
        <f aca="false">+AD10+AD14+AD15</f>
        <v>#REF!</v>
      </c>
      <c r="AE16" s="68"/>
      <c r="AF16" s="86" t="e">
        <f aca="false">+AF10+AF14+AF15</f>
        <v>#REF!</v>
      </c>
      <c r="AG16" s="68"/>
      <c r="AH16" s="86" t="e">
        <f aca="false">+AH10+AH14+AH15</f>
        <v>#REF!</v>
      </c>
      <c r="AI16" s="68"/>
      <c r="AJ16" s="86" t="e">
        <f aca="false">+AJ10+AJ14+AJ15+AJ12</f>
        <v>#REF!</v>
      </c>
      <c r="AK16" s="79"/>
    </row>
    <row r="19" customFormat="false" ht="12.75" hidden="false" customHeight="false" outlineLevel="0" collapsed="false">
      <c r="A19" s="81" t="s">
        <v>90</v>
      </c>
      <c r="B19" s="45"/>
      <c r="C19" s="54"/>
      <c r="D19" s="75"/>
      <c r="E19" s="75"/>
      <c r="F19" s="76"/>
      <c r="G19" s="76"/>
      <c r="H19" s="76"/>
      <c r="I19" s="76"/>
      <c r="J19" s="76" t="n">
        <f aca="false">SUMIF(R8!$A$3,J$6,R8!$F$3)</f>
        <v>0</v>
      </c>
      <c r="K19" s="76"/>
      <c r="L19" s="76" t="n">
        <f aca="false">SUMIF(R8!$A$3,L$6,R8!$F$3)</f>
        <v>0</v>
      </c>
      <c r="M19" s="76"/>
      <c r="N19" s="76" t="n">
        <f aca="false">SUMIF(R8!$A$3,N$6,R8!$F$3)</f>
        <v>0</v>
      </c>
      <c r="O19" s="76"/>
      <c r="P19" s="76" t="n">
        <f aca="false">SUMIF(R8!$A$3,P$6,R8!$F$3)</f>
        <v>0</v>
      </c>
      <c r="Q19" s="76"/>
      <c r="R19" s="76" t="n">
        <f aca="false">SUMIF(R8!$A$3,R$6,R8!$F$3)</f>
        <v>0</v>
      </c>
      <c r="S19" s="76"/>
      <c r="T19" s="76" t="n">
        <f aca="false">SUMIF(R8!$A$3,T$6,R8!$F$3)</f>
        <v>0</v>
      </c>
      <c r="U19" s="76"/>
      <c r="V19" s="76" t="n">
        <f aca="false">SUMIF(R8!$A$3,V$6,R8!$F$3)</f>
        <v>0</v>
      </c>
      <c r="W19" s="76"/>
      <c r="X19" s="76" t="n">
        <f aca="false">SUMIF(R8!$A$3,X$6,R8!$F$3)</f>
        <v>0</v>
      </c>
      <c r="Y19" s="76"/>
      <c r="Z19" s="76" t="n">
        <f aca="false">SUMIF(R8!$A$3,Z$6,R8!$F$3)</f>
        <v>0</v>
      </c>
      <c r="AA19" s="76"/>
      <c r="AB19" s="76" t="n">
        <f aca="false">SUMIF(R8!$A$3,AB$6,R8!$F$3)</f>
        <v>0</v>
      </c>
      <c r="AC19" s="76"/>
      <c r="AD19" s="76" t="n">
        <f aca="false">SUMIF(R8!$A$3,AD$6,R8!$F$3)</f>
        <v>0</v>
      </c>
      <c r="AE19" s="76"/>
      <c r="AF19" s="76" t="n">
        <f aca="false">SUMIF(R8!$A$3,AF$6,R8!$F$3)</f>
        <v>0</v>
      </c>
      <c r="AG19" s="76"/>
      <c r="AH19" s="76" t="n">
        <f aca="false">SUMIF(R8!$A$3,AH$6,R8!$F$3)</f>
        <v>0</v>
      </c>
      <c r="AI19" s="76"/>
      <c r="AJ19" s="78" t="n">
        <f aca="false">SUM(F19:AH19)</f>
        <v>0</v>
      </c>
      <c r="AK19" s="79"/>
    </row>
    <row r="20" customFormat="false" ht="12.75" hidden="false" customHeight="false" outlineLevel="0" collapsed="false">
      <c r="AH20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6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F10" activeCellId="0" sqref="F10:AH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false" hidden="false" outlineLevel="0" max="257" min="38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EDATE(PromptMonth,-1)+DayOfTheMonth-1</f>
        <v>36913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2</v>
      </c>
      <c r="K6" s="57"/>
      <c r="L6" s="115" t="n">
        <v>3</v>
      </c>
      <c r="M6" s="57"/>
      <c r="N6" s="115" t="n">
        <v>4</v>
      </c>
      <c r="O6" s="57"/>
      <c r="P6" s="115" t="n">
        <v>5</v>
      </c>
      <c r="Q6" s="57"/>
      <c r="R6" s="115" t="n">
        <v>6</v>
      </c>
      <c r="S6" s="57"/>
      <c r="T6" s="115" t="n">
        <v>7</v>
      </c>
      <c r="U6" s="57"/>
      <c r="V6" s="115" t="n">
        <v>8</v>
      </c>
      <c r="W6" s="57"/>
      <c r="X6" s="115" t="n">
        <v>9</v>
      </c>
      <c r="Y6" s="57"/>
      <c r="Z6" s="115" t="n">
        <v>10</v>
      </c>
      <c r="AA6" s="57"/>
      <c r="AB6" s="115" t="n">
        <v>11</v>
      </c>
      <c r="AC6" s="57"/>
      <c r="AD6" s="115" t="n">
        <v>12</v>
      </c>
      <c r="AE6" s="57"/>
      <c r="AF6" s="115" t="n">
        <v>13</v>
      </c>
      <c r="AG6" s="57"/>
      <c r="AH6" s="115" t="n">
        <v>14</v>
      </c>
      <c r="AI6" s="57"/>
      <c r="AJ6" s="57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NOW()+4</f>
        <v>45930.9643948409</v>
      </c>
      <c r="G7" s="65"/>
      <c r="H7" s="65" t="n">
        <f aca="false">EOMONTH(F7,1)</f>
        <v>45961</v>
      </c>
      <c r="I7" s="65"/>
      <c r="J7" s="65" t="n">
        <f aca="false">EOMONTH(F7,1)</f>
        <v>45961</v>
      </c>
      <c r="K7" s="65"/>
      <c r="L7" s="65" t="n">
        <f aca="false">EOMONTH(J7,1)</f>
        <v>45991</v>
      </c>
      <c r="M7" s="65"/>
      <c r="N7" s="65" t="n">
        <f aca="false">EOMONTH(L8,1)</f>
        <v>46022</v>
      </c>
      <c r="O7" s="65"/>
      <c r="P7" s="65" t="n">
        <f aca="false">EOMONTH(N8,1)</f>
        <v>46053</v>
      </c>
      <c r="Q7" s="65"/>
      <c r="R7" s="65" t="n">
        <f aca="false">EOMONTH(P8,1)</f>
        <v>46081</v>
      </c>
      <c r="S7" s="65"/>
      <c r="T7" s="65" t="n">
        <f aca="false">EOMONTH(R8,1)</f>
        <v>46112</v>
      </c>
      <c r="U7" s="65"/>
      <c r="V7" s="65" t="n">
        <f aca="false">EOMONTH(T8,1)</f>
        <v>46173</v>
      </c>
      <c r="W7" s="65"/>
      <c r="X7" s="65" t="n">
        <f aca="false">EOMONTH(V7,12)</f>
        <v>46538</v>
      </c>
      <c r="Y7" s="65"/>
      <c r="Z7" s="65" t="n">
        <f aca="false">EOMONTH(X7,12)</f>
        <v>46904</v>
      </c>
      <c r="AA7" s="65"/>
      <c r="AB7" s="65" t="n">
        <f aca="false">EOMONTH(Z7,12)</f>
        <v>47269</v>
      </c>
      <c r="AC7" s="65"/>
      <c r="AD7" s="65" t="n">
        <f aca="false">EOMONTH(AB7,12)</f>
        <v>47634</v>
      </c>
      <c r="AE7" s="65"/>
      <c r="AF7" s="65" t="n">
        <f aca="false">EOMONTH(AD8,1)</f>
        <v>49826</v>
      </c>
      <c r="AG7" s="65"/>
      <c r="AH7" s="65" t="n">
        <f aca="false">EOMONTH(AF8,1)</f>
        <v>51652</v>
      </c>
      <c r="AI7" s="65"/>
      <c r="AJ7" s="66" t="s">
        <v>74</v>
      </c>
      <c r="AK7" s="67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NOW()+4</f>
        <v>45930.9643948435</v>
      </c>
      <c r="G8" s="65"/>
      <c r="H8" s="70" t="s">
        <v>33</v>
      </c>
      <c r="I8" s="65"/>
      <c r="J8" s="65" t="n">
        <f aca="false">EOMONTH(F7,1)</f>
        <v>45961</v>
      </c>
      <c r="K8" s="65"/>
      <c r="L8" s="65" t="n">
        <f aca="false">EOMONTH(L7,0)</f>
        <v>45991</v>
      </c>
      <c r="M8" s="65"/>
      <c r="N8" s="65" t="n">
        <f aca="false">EOMONTH(N7,0)</f>
        <v>46022</v>
      </c>
      <c r="O8" s="65"/>
      <c r="P8" s="65" t="n">
        <f aca="false">EOMONTH(N8,1)</f>
        <v>46053</v>
      </c>
      <c r="Q8" s="65"/>
      <c r="R8" s="65" t="n">
        <f aca="false">EOMONTH(P8,1)</f>
        <v>46081</v>
      </c>
      <c r="S8" s="65"/>
      <c r="T8" s="71" t="n">
        <f aca="false">EOMONTH(T7,1)</f>
        <v>46142</v>
      </c>
      <c r="U8" s="65"/>
      <c r="V8" s="65" t="n">
        <f aca="false">EOMONTH(V7,11)</f>
        <v>46507</v>
      </c>
      <c r="W8" s="65"/>
      <c r="X8" s="65" t="n">
        <f aca="false">EOMONTH(X7,11)</f>
        <v>46873</v>
      </c>
      <c r="Y8" s="65"/>
      <c r="Z8" s="65" t="n">
        <f aca="false">EOMONTH(Z7,11)</f>
        <v>47238</v>
      </c>
      <c r="AA8" s="65"/>
      <c r="AB8" s="65" t="n">
        <f aca="false">EOMONTH(AB7,11)</f>
        <v>47603</v>
      </c>
      <c r="AC8" s="65"/>
      <c r="AD8" s="65" t="n">
        <f aca="false">EOMONTH(AD7,71)</f>
        <v>49795</v>
      </c>
      <c r="AE8" s="65"/>
      <c r="AF8" s="65" t="n">
        <f aca="false">EOMONTH(AF7,59)</f>
        <v>51621</v>
      </c>
      <c r="AG8" s="65"/>
      <c r="AH8" s="65" t="n">
        <f aca="false">EOMONTH(AH7,93)</f>
        <v>54482</v>
      </c>
      <c r="AI8" s="65"/>
      <c r="AJ8" s="66" t="str">
        <f aca="false">CONCATENATE(TEXT(F7,"mmm-yy"),"/",(TEXT(AH8,"mmm-yy")))</f>
        <v>Sep-25/Feb-49</v>
      </c>
      <c r="AK8" s="67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137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n">
        <v>0</v>
      </c>
      <c r="G10" s="76"/>
      <c r="H10" s="76" t="n">
        <v>0</v>
      </c>
      <c r="I10" s="76"/>
      <c r="J10" s="76" t="n">
        <v>0</v>
      </c>
      <c r="K10" s="76"/>
      <c r="L10" s="76" t="n">
        <v>0</v>
      </c>
      <c r="M10" s="76"/>
      <c r="N10" s="76" t="n">
        <v>0</v>
      </c>
      <c r="O10" s="76"/>
      <c r="P10" s="76" t="n">
        <v>0</v>
      </c>
      <c r="Q10" s="76"/>
      <c r="R10" s="76" t="n">
        <v>0</v>
      </c>
      <c r="S10" s="76"/>
      <c r="T10" s="76" t="n">
        <v>0</v>
      </c>
      <c r="U10" s="76"/>
      <c r="V10" s="76" t="n">
        <v>0</v>
      </c>
      <c r="W10" s="76"/>
      <c r="X10" s="76" t="n">
        <v>0</v>
      </c>
      <c r="Y10" s="76"/>
      <c r="Z10" s="76" t="n">
        <v>0</v>
      </c>
      <c r="AA10" s="76"/>
      <c r="AB10" s="76" t="n">
        <v>0</v>
      </c>
      <c r="AC10" s="76"/>
      <c r="AD10" s="76" t="n">
        <v>0</v>
      </c>
      <c r="AE10" s="76"/>
      <c r="AF10" s="76" t="n">
        <v>0</v>
      </c>
      <c r="AG10" s="76"/>
      <c r="AH10" s="76" t="n">
        <v>0</v>
      </c>
      <c r="AI10" s="77"/>
      <c r="AJ10" s="78" t="n">
        <f aca="false">SUM(F10:AH10)-H10</f>
        <v>0</v>
      </c>
      <c r="AK10" s="79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n">
        <v>0</v>
      </c>
      <c r="I11" s="76"/>
      <c r="J11" s="76" t="n">
        <v>0</v>
      </c>
      <c r="K11" s="76"/>
      <c r="L11" s="76" t="n">
        <v>0</v>
      </c>
      <c r="M11" s="76"/>
      <c r="N11" s="76" t="n">
        <v>0</v>
      </c>
      <c r="O11" s="76"/>
      <c r="P11" s="76" t="n">
        <v>0</v>
      </c>
      <c r="Q11" s="76"/>
      <c r="R11" s="76" t="n">
        <v>0</v>
      </c>
      <c r="S11" s="76"/>
      <c r="T11" s="76" t="n">
        <v>0</v>
      </c>
      <c r="U11" s="76"/>
      <c r="V11" s="76" t="n">
        <v>0</v>
      </c>
      <c r="W11" s="76"/>
      <c r="X11" s="76" t="n">
        <v>0</v>
      </c>
      <c r="Y11" s="76"/>
      <c r="Z11" s="76" t="n">
        <v>0</v>
      </c>
      <c r="AA11" s="76"/>
      <c r="AB11" s="76" t="n">
        <v>0</v>
      </c>
      <c r="AC11" s="76"/>
      <c r="AD11" s="76" t="n">
        <v>0</v>
      </c>
      <c r="AE11" s="76"/>
      <c r="AF11" s="76" t="n">
        <v>0</v>
      </c>
      <c r="AG11" s="76"/>
      <c r="AH11" s="76" t="n">
        <v>0</v>
      </c>
      <c r="AI11" s="76"/>
      <c r="AJ11" s="78" t="n">
        <f aca="false">SUM(F11:AH11)-H11</f>
        <v>0</v>
      </c>
      <c r="AK11" s="79"/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e">
        <f aca="true">SUMIF(INDIRECT(R33!$A$1),F$6,INDIRECT(R33!$B$1))</f>
        <v>#REF!</v>
      </c>
      <c r="G12" s="76"/>
      <c r="H12" s="76" t="e">
        <f aca="true">SUMIF(INDIRECT(R32!$A$1),H$6,INDIRECT(R32!$B$1))</f>
        <v>#REF!</v>
      </c>
      <c r="I12" s="76"/>
      <c r="J12" s="76" t="e">
        <f aca="true">SUMIF(INDIRECT(R33!$A$1),J$6,INDIRECT(R33!$B$1))</f>
        <v>#REF!</v>
      </c>
      <c r="K12" s="76"/>
      <c r="L12" s="76" t="e">
        <f aca="true">SUMIF(INDIRECT(R33!$A$1),L$6,INDIRECT(R33!$B$1))</f>
        <v>#REF!</v>
      </c>
      <c r="M12" s="76"/>
      <c r="N12" s="76" t="e">
        <f aca="true">SUMIF(INDIRECT(R33!$A$1),N$6,INDIRECT(R33!$B$1))</f>
        <v>#REF!</v>
      </c>
      <c r="O12" s="76"/>
      <c r="P12" s="76" t="e">
        <f aca="true">SUMIF(INDIRECT(R33!$A$1),P$6,INDIRECT(R33!$B$1))</f>
        <v>#REF!</v>
      </c>
      <c r="Q12" s="76"/>
      <c r="R12" s="76" t="e">
        <f aca="true">SUMIF(INDIRECT(R33!$A$1),R$6,INDIRECT(R33!$B$1))</f>
        <v>#REF!</v>
      </c>
      <c r="S12" s="76"/>
      <c r="T12" s="76" t="e">
        <f aca="true">SUMIF(INDIRECT(R33!$A$1),T$6,INDIRECT(R33!$B$1))</f>
        <v>#REF!</v>
      </c>
      <c r="U12" s="76"/>
      <c r="V12" s="76" t="e">
        <f aca="true">SUMIF(INDIRECT(R33!$A$1),V$6,INDIRECT(R33!$B$1))</f>
        <v>#REF!</v>
      </c>
      <c r="W12" s="76"/>
      <c r="X12" s="76" t="e">
        <f aca="true">SUMIF(INDIRECT(R33!$A$1),X$6,INDIRECT(R33!$B$1))</f>
        <v>#REF!</v>
      </c>
      <c r="Y12" s="76"/>
      <c r="Z12" s="76" t="e">
        <f aca="true">SUMIF(INDIRECT(R33!$A$1),Z$6,INDIRECT(R33!$B$1))</f>
        <v>#REF!</v>
      </c>
      <c r="AA12" s="76"/>
      <c r="AB12" s="76" t="e">
        <f aca="true">SUMIF(INDIRECT(R33!$A$1),AB$6,INDIRECT(R33!$B$1))</f>
        <v>#REF!</v>
      </c>
      <c r="AC12" s="76"/>
      <c r="AD12" s="76" t="e">
        <f aca="true">SUMIF(INDIRECT(R33!$A$1),AD$6,INDIRECT(R33!$B$1))</f>
        <v>#REF!</v>
      </c>
      <c r="AE12" s="76"/>
      <c r="AF12" s="76" t="e">
        <f aca="true">SUMIF(INDIRECT(R33!$A$1),AF$6,INDIRECT(R33!$B$1))</f>
        <v>#REF!</v>
      </c>
      <c r="AG12" s="76"/>
      <c r="AH12" s="76" t="e">
        <f aca="true">SUMIF(INDIRECT(R33!$A$1),AH$6,INDIRECT(R33!$B$1))</f>
        <v>#REF!</v>
      </c>
      <c r="AI12" s="76"/>
      <c r="AJ12" s="78" t="e">
        <f aca="false">SUM(F12:AH12)-H12</f>
        <v>#REF!</v>
      </c>
      <c r="AK12" s="79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/>
      <c r="I13" s="76"/>
      <c r="J13" s="76" t="n">
        <f aca="true">IF(TODAY()&gt;=NX1,0,SUMIF(INDIRECT(R31!$A$1),J$6,INDIRECT(R31!$C$1)))</f>
        <v>0</v>
      </c>
      <c r="K13" s="76"/>
      <c r="L13" s="76" t="e">
        <f aca="true">SUMIF(INDIRECT(R31!$A$1),L$6,INDIRECT(R31!$C$1))</f>
        <v>#REF!</v>
      </c>
      <c r="M13" s="76"/>
      <c r="N13" s="76" t="e">
        <f aca="true">SUMIF(INDIRECT(R31!$A$1),N$6,INDIRECT(R31!$C$1))</f>
        <v>#REF!</v>
      </c>
      <c r="O13" s="76"/>
      <c r="P13" s="76" t="e">
        <f aca="true">SUMIF(INDIRECT(R31!$A$1),P$6,INDIRECT(R31!$C$1))</f>
        <v>#REF!</v>
      </c>
      <c r="Q13" s="76"/>
      <c r="R13" s="76" t="e">
        <f aca="true">SUMIF(INDIRECT(R31!$A$1),R$6,INDIRECT(R31!$C$1))</f>
        <v>#REF!</v>
      </c>
      <c r="S13" s="76" t="n">
        <f aca="false">SUMIF(R2!$A$3,S$6,R2!$E$3)</f>
        <v>0</v>
      </c>
      <c r="T13" s="76" t="e">
        <f aca="true">SUMIF(INDIRECT(R31!$A$1),T$6,INDIRECT(R31!$C$1))</f>
        <v>#REF!</v>
      </c>
      <c r="U13" s="76"/>
      <c r="V13" s="76" t="e">
        <f aca="true">SUMIF(INDIRECT(R31!$A$1),V$6,INDIRECT(R31!$C$1))</f>
        <v>#REF!</v>
      </c>
      <c r="W13" s="76"/>
      <c r="X13" s="76" t="e">
        <f aca="true">SUMIF(INDIRECT(R31!$A$1),X$6,INDIRECT(R31!$C$1))</f>
        <v>#REF!</v>
      </c>
      <c r="Y13" s="76"/>
      <c r="Z13" s="76" t="e">
        <f aca="true">SUMIF(INDIRECT(R31!$A$1),Z$6,INDIRECT(R31!$C$1))</f>
        <v>#REF!</v>
      </c>
      <c r="AA13" s="76"/>
      <c r="AB13" s="76" t="e">
        <f aca="true">SUMIF(INDIRECT(R31!$A$1),AB$6,INDIRECT(R31!$C$1))</f>
        <v>#REF!</v>
      </c>
      <c r="AC13" s="76"/>
      <c r="AD13" s="76" t="e">
        <f aca="true">SUMIF(INDIRECT(R31!$A$1),AD$6,INDIRECT(R31!$C$1))</f>
        <v>#REF!</v>
      </c>
      <c r="AE13" s="76"/>
      <c r="AF13" s="76" t="e">
        <f aca="true">SUMIF(INDIRECT(R31!$A$1),AF$6,INDIRECT(R31!$C$1))</f>
        <v>#REF!</v>
      </c>
      <c r="AG13" s="76"/>
      <c r="AH13" s="76" t="e">
        <f aca="true">SUMIF(INDIRECT(R31!$A$1),AH$6,INDIRECT(R31!$C$1))</f>
        <v>#REF!</v>
      </c>
      <c r="AI13" s="76"/>
      <c r="AJ13" s="78" t="e">
        <f aca="false">SUM(F13:AH13)-H13</f>
        <v>#REF!</v>
      </c>
      <c r="AK13" s="79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/>
      <c r="I14" s="76"/>
      <c r="J14" s="76" t="n">
        <f aca="true">IF(TODAY()&gt;=NX1,0,SUMIF(INDIRECT(R31!$A$1),J$6,INDIRECT(R31!$D$1)))</f>
        <v>0</v>
      </c>
      <c r="K14" s="76"/>
      <c r="L14" s="76" t="e">
        <f aca="true">SUMIF(INDIRECT(R31!$A$1),L$6,INDIRECT(R31!$D$1))</f>
        <v>#REF!</v>
      </c>
      <c r="M14" s="76"/>
      <c r="N14" s="76" t="e">
        <f aca="true">SUMIF(INDIRECT(R31!$A$1),N$6,INDIRECT(R31!$D$1))</f>
        <v>#REF!</v>
      </c>
      <c r="O14" s="76"/>
      <c r="P14" s="76" t="e">
        <f aca="true">SUMIF(INDIRECT(R31!$A$1),P$6,INDIRECT(R31!$D$1))</f>
        <v>#REF!</v>
      </c>
      <c r="Q14" s="76"/>
      <c r="R14" s="76" t="e">
        <f aca="true">SUMIF(INDIRECT(R31!$A$1),R$6,INDIRECT(R31!$D$1))</f>
        <v>#REF!</v>
      </c>
      <c r="S14" s="76" t="n">
        <f aca="false">SUMIF(R2!$A$3,S$6,R2!$I$3)</f>
        <v>0</v>
      </c>
      <c r="T14" s="76" t="e">
        <f aca="true">SUMIF(INDIRECT(R31!$A$1),T$6,INDIRECT(R31!$D$1))</f>
        <v>#REF!</v>
      </c>
      <c r="U14" s="76"/>
      <c r="V14" s="76" t="e">
        <f aca="true">SUMIF(INDIRECT(R31!$A$1),V$6,INDIRECT(R31!$D$1))</f>
        <v>#REF!</v>
      </c>
      <c r="W14" s="76"/>
      <c r="X14" s="76" t="e">
        <f aca="true">SUMIF(INDIRECT(R31!$A$1),X$6,INDIRECT(R31!$D$1))</f>
        <v>#REF!</v>
      </c>
      <c r="Y14" s="76"/>
      <c r="Z14" s="76" t="e">
        <f aca="true">SUMIF(INDIRECT(R31!$A$1),Z$6,INDIRECT(R31!$D$1))</f>
        <v>#REF!</v>
      </c>
      <c r="AA14" s="76"/>
      <c r="AB14" s="76" t="e">
        <f aca="true">SUMIF(INDIRECT(R31!$A$1),AB$6,INDIRECT(R31!$D$1))</f>
        <v>#REF!</v>
      </c>
      <c r="AC14" s="76"/>
      <c r="AD14" s="76" t="e">
        <f aca="true">SUMIF(INDIRECT(R31!$A$1),AD$6,INDIRECT(R31!$D$1))</f>
        <v>#REF!</v>
      </c>
      <c r="AE14" s="76"/>
      <c r="AF14" s="76" t="e">
        <f aca="true">SUMIF(INDIRECT(R31!$A$1),AF$6,INDIRECT(R31!$D$1))</f>
        <v>#REF!</v>
      </c>
      <c r="AG14" s="76"/>
      <c r="AH14" s="76" t="e">
        <f aca="true">SUMIF(INDIRECT(R31!$A$1),AH$6,INDIRECT(R31!$D$1))</f>
        <v>#REF!</v>
      </c>
      <c r="AI14" s="76"/>
      <c r="AJ14" s="78" t="e">
        <f aca="false">SUM(F14:AH14)-H14</f>
        <v>#REF!</v>
      </c>
      <c r="AK14" s="79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/>
      <c r="I15" s="76"/>
      <c r="J15" s="76" t="n">
        <f aca="true">IF(TODAY()&gt;=NX1,0,SUMIF(INDIRECT(R30!$A$1),J$6,INDIRECT(R30!$B$1))+J19)</f>
        <v>0</v>
      </c>
      <c r="K15" s="76"/>
      <c r="L15" s="76" t="e">
        <f aca="true">SUMIF(INDIRECT(R30!$A$1),L$6,INDIRECT(R30!$B$1))+L19</f>
        <v>#REF!</v>
      </c>
      <c r="M15" s="76"/>
      <c r="N15" s="76" t="e">
        <f aca="true">SUMIF(INDIRECT(R30!$A$1),N$6,INDIRECT(R30!$B$1))+N19</f>
        <v>#REF!</v>
      </c>
      <c r="O15" s="76"/>
      <c r="P15" s="76" t="e">
        <f aca="true">SUMIF(INDIRECT(R30!$A$1),P$6,INDIRECT(R30!$B$1))+P19</f>
        <v>#REF!</v>
      </c>
      <c r="Q15" s="76"/>
      <c r="R15" s="76" t="e">
        <f aca="true">SUMIF(INDIRECT(R30!$A$1),R$6,INDIRECT(R30!$B$1))+R19</f>
        <v>#REF!</v>
      </c>
      <c r="S15" s="76"/>
      <c r="T15" s="76" t="e">
        <f aca="true">SUMIF(INDIRECT(R30!$A$1),T$6,INDIRECT(R30!$B$1))+T19</f>
        <v>#REF!</v>
      </c>
      <c r="U15" s="76"/>
      <c r="V15" s="76" t="e">
        <f aca="true">SUMIF(INDIRECT(R30!$A$1),V$6,INDIRECT(R30!$B$1))+V19</f>
        <v>#REF!</v>
      </c>
      <c r="W15" s="76"/>
      <c r="X15" s="76" t="e">
        <f aca="true">SUMIF(INDIRECT(R30!$A$1),X$6,INDIRECT(R30!$B$1))+X19</f>
        <v>#REF!</v>
      </c>
      <c r="Y15" s="76"/>
      <c r="Z15" s="76" t="e">
        <f aca="true">SUMIF(INDIRECT(R30!$A$1),Z$6,INDIRECT(R30!$B$1))+Z19</f>
        <v>#REF!</v>
      </c>
      <c r="AA15" s="76"/>
      <c r="AB15" s="76" t="e">
        <f aca="true">SUMIF(INDIRECT(R30!$A$1),AB$6,INDIRECT(R30!$B$1))+AB19</f>
        <v>#REF!</v>
      </c>
      <c r="AC15" s="76"/>
      <c r="AD15" s="76" t="e">
        <f aca="true">SUMIF(INDIRECT(R30!$A$1),AD$6,INDIRECT(R30!$B$1))+AD19</f>
        <v>#REF!</v>
      </c>
      <c r="AE15" s="76"/>
      <c r="AF15" s="76" t="e">
        <f aca="true">SUMIF(INDIRECT(R30!$A$1),AF$6,INDIRECT(R30!$B$1))+AF19</f>
        <v>#REF!</v>
      </c>
      <c r="AG15" s="76"/>
      <c r="AH15" s="76" t="e">
        <f aca="true">SUMIF(INDIRECT(R30!$A$1),AH$6,INDIRECT(R30!$B$1))+AH19</f>
        <v>#REF!</v>
      </c>
      <c r="AI15" s="76"/>
      <c r="AJ15" s="78" t="e">
        <f aca="false">SUM(F15:AH15)-H15</f>
        <v>#REF!</v>
      </c>
      <c r="AK15" s="79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e">
        <f aca="false">+F10+F14+F15+F12</f>
        <v>#REF!</v>
      </c>
      <c r="G16" s="68"/>
      <c r="H16" s="87" t="e">
        <f aca="false">SUM(H10:H15)</f>
        <v>#REF!</v>
      </c>
      <c r="I16" s="68"/>
      <c r="J16" s="86" t="n">
        <f aca="false">+J10+J14+J15</f>
        <v>0</v>
      </c>
      <c r="K16" s="68"/>
      <c r="L16" s="86" t="e">
        <f aca="false">+L10+L14+L15</f>
        <v>#REF!</v>
      </c>
      <c r="M16" s="68"/>
      <c r="N16" s="86" t="e">
        <f aca="false">+N10+N14+N15</f>
        <v>#REF!</v>
      </c>
      <c r="O16" s="68"/>
      <c r="P16" s="86" t="e">
        <f aca="false">+P10+P14+P15</f>
        <v>#REF!</v>
      </c>
      <c r="Q16" s="68"/>
      <c r="R16" s="86" t="e">
        <f aca="false">+R10+R14+R15</f>
        <v>#REF!</v>
      </c>
      <c r="S16" s="68"/>
      <c r="T16" s="86" t="e">
        <f aca="false">+T10+T14+T15</f>
        <v>#REF!</v>
      </c>
      <c r="U16" s="68"/>
      <c r="V16" s="86" t="e">
        <f aca="false">+V10+V14+V15</f>
        <v>#REF!</v>
      </c>
      <c r="W16" s="68"/>
      <c r="X16" s="86" t="e">
        <f aca="false">+X10+X14+X15</f>
        <v>#REF!</v>
      </c>
      <c r="Y16" s="68"/>
      <c r="Z16" s="86" t="e">
        <f aca="false">+Z10+Z14+Z15</f>
        <v>#REF!</v>
      </c>
      <c r="AA16" s="68"/>
      <c r="AB16" s="86" t="e">
        <f aca="false">+AB10+AB14+AB15</f>
        <v>#REF!</v>
      </c>
      <c r="AC16" s="68"/>
      <c r="AD16" s="86" t="e">
        <f aca="false">+AD10+AD14+AD15</f>
        <v>#REF!</v>
      </c>
      <c r="AE16" s="68"/>
      <c r="AF16" s="86" t="e">
        <f aca="false">+AF10+AF14+AF15</f>
        <v>#REF!</v>
      </c>
      <c r="AG16" s="68"/>
      <c r="AH16" s="86" t="e">
        <f aca="false">+AH10+AH14+AH15</f>
        <v>#REF!</v>
      </c>
      <c r="AI16" s="68"/>
      <c r="AJ16" s="86" t="e">
        <f aca="false">+AJ10+AJ14+AJ15+AJ12</f>
        <v>#REF!</v>
      </c>
      <c r="AK16" s="79"/>
    </row>
    <row r="19" customFormat="false" ht="12.75" hidden="false" customHeight="false" outlineLevel="0" collapsed="false">
      <c r="A19" s="81" t="s">
        <v>90</v>
      </c>
      <c r="B19" s="45"/>
      <c r="C19" s="54"/>
      <c r="D19" s="75"/>
      <c r="E19" s="75"/>
      <c r="F19" s="76"/>
      <c r="G19" s="76"/>
      <c r="H19" s="76"/>
      <c r="I19" s="76"/>
      <c r="J19" s="76" t="n">
        <f aca="false">SUMIF(R8!$A$3,J$6,R8!$F$3)</f>
        <v>0</v>
      </c>
      <c r="K19" s="76"/>
      <c r="L19" s="76" t="n">
        <f aca="false">SUMIF(R8!$A$3,L$6,R8!$F$3)</f>
        <v>0</v>
      </c>
      <c r="M19" s="76"/>
      <c r="N19" s="76" t="n">
        <f aca="false">SUMIF(R8!$A$3,N$6,R8!$F$3)</f>
        <v>0</v>
      </c>
      <c r="O19" s="76"/>
      <c r="P19" s="76" t="n">
        <f aca="false">SUMIF(R8!$A$3,P$6,R8!$F$3)</f>
        <v>0</v>
      </c>
      <c r="Q19" s="76"/>
      <c r="R19" s="76" t="n">
        <f aca="false">SUMIF(R8!$A$3,R$6,R8!$F$3)</f>
        <v>0</v>
      </c>
      <c r="S19" s="76"/>
      <c r="T19" s="76" t="n">
        <f aca="false">SUMIF(R8!$A$3,T$6,R8!$F$3)</f>
        <v>0</v>
      </c>
      <c r="U19" s="76"/>
      <c r="V19" s="76" t="n">
        <f aca="false">SUMIF(R8!$A$3,V$6,R8!$F$3)</f>
        <v>0</v>
      </c>
      <c r="W19" s="76"/>
      <c r="X19" s="76" t="n">
        <f aca="false">SUMIF(R8!$A$3,X$6,R8!$F$3)</f>
        <v>0</v>
      </c>
      <c r="Y19" s="76"/>
      <c r="Z19" s="76" t="n">
        <f aca="false">SUMIF(R8!$A$3,Z$6,R8!$F$3)</f>
        <v>0</v>
      </c>
      <c r="AA19" s="76"/>
      <c r="AB19" s="76" t="n">
        <f aca="false">SUMIF(R8!$A$3,AB$6,R8!$F$3)</f>
        <v>0</v>
      </c>
      <c r="AC19" s="76"/>
      <c r="AD19" s="76" t="n">
        <f aca="false">SUMIF(R8!$A$3,AD$6,R8!$F$3)</f>
        <v>0</v>
      </c>
      <c r="AE19" s="76"/>
      <c r="AF19" s="76" t="n">
        <f aca="false">SUMIF(R8!$A$3,AF$6,R8!$F$3)</f>
        <v>0</v>
      </c>
      <c r="AG19" s="76"/>
      <c r="AH19" s="76" t="n">
        <f aca="false">SUMIF(R8!$A$3,AH$6,R8!$F$3)</f>
        <v>0</v>
      </c>
      <c r="AI19" s="76"/>
      <c r="AJ19" s="78" t="n">
        <f aca="false">SUM(F19:AH19)</f>
        <v>0</v>
      </c>
      <c r="AK19" s="79"/>
    </row>
    <row r="20" customFormat="false" ht="12.75" hidden="false" customHeight="false" outlineLevel="0" collapsed="false">
      <c r="AH20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6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false" hidden="false" outlineLevel="0" max="257" min="38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EDATE(PromptMonth,-1)+DayOfTheMonth-1</f>
        <v>36913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2</v>
      </c>
      <c r="K6" s="57"/>
      <c r="L6" s="115" t="n">
        <v>3</v>
      </c>
      <c r="M6" s="57"/>
      <c r="N6" s="115" t="n">
        <v>4</v>
      </c>
      <c r="O6" s="57"/>
      <c r="P6" s="115" t="n">
        <v>5</v>
      </c>
      <c r="Q6" s="57"/>
      <c r="R6" s="115" t="n">
        <v>6</v>
      </c>
      <c r="S6" s="57"/>
      <c r="T6" s="115" t="n">
        <v>7</v>
      </c>
      <c r="U6" s="57"/>
      <c r="V6" s="115" t="n">
        <v>8</v>
      </c>
      <c r="W6" s="57"/>
      <c r="X6" s="115" t="n">
        <v>9</v>
      </c>
      <c r="Y6" s="57"/>
      <c r="Z6" s="115" t="n">
        <v>10</v>
      </c>
      <c r="AA6" s="57"/>
      <c r="AB6" s="115" t="n">
        <v>11</v>
      </c>
      <c r="AC6" s="57"/>
      <c r="AD6" s="115" t="n">
        <v>12</v>
      </c>
      <c r="AE6" s="57"/>
      <c r="AF6" s="115" t="n">
        <v>13</v>
      </c>
      <c r="AG6" s="57"/>
      <c r="AH6" s="115" t="n">
        <v>14</v>
      </c>
      <c r="AI6" s="57"/>
      <c r="AJ6" s="57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NOW()+4</f>
        <v>45930.9643948978</v>
      </c>
      <c r="G7" s="65"/>
      <c r="H7" s="65" t="n">
        <f aca="false">EOMONTH(F7,1)</f>
        <v>45961</v>
      </c>
      <c r="I7" s="65"/>
      <c r="J7" s="65" t="n">
        <f aca="false">EOMONTH(F7,1)</f>
        <v>45961</v>
      </c>
      <c r="K7" s="65"/>
      <c r="L7" s="65" t="n">
        <f aca="false">EOMONTH(J7,1)</f>
        <v>45991</v>
      </c>
      <c r="M7" s="65"/>
      <c r="N7" s="65" t="n">
        <f aca="false">EOMONTH(L8,1)</f>
        <v>46022</v>
      </c>
      <c r="O7" s="65"/>
      <c r="P7" s="65" t="n">
        <f aca="false">EOMONTH(N8,1)</f>
        <v>46053</v>
      </c>
      <c r="Q7" s="65"/>
      <c r="R7" s="65" t="n">
        <f aca="false">EOMONTH(P8,1)</f>
        <v>46081</v>
      </c>
      <c r="S7" s="65"/>
      <c r="T7" s="65" t="n">
        <f aca="false">EOMONTH(R8,1)</f>
        <v>46112</v>
      </c>
      <c r="U7" s="65"/>
      <c r="V7" s="65" t="n">
        <f aca="false">EOMONTH(T8,1)</f>
        <v>46173</v>
      </c>
      <c r="W7" s="65"/>
      <c r="X7" s="65" t="n">
        <f aca="false">EOMONTH(V7,12)</f>
        <v>46538</v>
      </c>
      <c r="Y7" s="65"/>
      <c r="Z7" s="65" t="n">
        <f aca="false">EOMONTH(X7,12)</f>
        <v>46904</v>
      </c>
      <c r="AA7" s="65"/>
      <c r="AB7" s="65" t="n">
        <f aca="false">EOMONTH(Z7,12)</f>
        <v>47269</v>
      </c>
      <c r="AC7" s="65"/>
      <c r="AD7" s="65" t="n">
        <f aca="false">EOMONTH(AB7,12)</f>
        <v>47634</v>
      </c>
      <c r="AE7" s="65"/>
      <c r="AF7" s="65" t="n">
        <f aca="false">EOMONTH(AD8,1)</f>
        <v>49826</v>
      </c>
      <c r="AG7" s="65"/>
      <c r="AH7" s="65" t="n">
        <f aca="false">EOMONTH(AF8,1)</f>
        <v>51652</v>
      </c>
      <c r="AI7" s="65"/>
      <c r="AJ7" s="66" t="s">
        <v>74</v>
      </c>
      <c r="AK7" s="67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NOW()+4</f>
        <v>45930.9643949002</v>
      </c>
      <c r="G8" s="65"/>
      <c r="H8" s="70" t="s">
        <v>33</v>
      </c>
      <c r="I8" s="65"/>
      <c r="J8" s="65" t="n">
        <f aca="false">EOMONTH(F7,1)</f>
        <v>45961</v>
      </c>
      <c r="K8" s="65"/>
      <c r="L8" s="65" t="n">
        <f aca="false">EOMONTH(L7,0)</f>
        <v>45991</v>
      </c>
      <c r="M8" s="65"/>
      <c r="N8" s="65" t="n">
        <f aca="false">EOMONTH(N7,0)</f>
        <v>46022</v>
      </c>
      <c r="O8" s="65"/>
      <c r="P8" s="65" t="n">
        <f aca="false">EOMONTH(N8,1)</f>
        <v>46053</v>
      </c>
      <c r="Q8" s="65"/>
      <c r="R8" s="65" t="n">
        <f aca="false">EOMONTH(P8,1)</f>
        <v>46081</v>
      </c>
      <c r="S8" s="65"/>
      <c r="T8" s="71" t="n">
        <f aca="false">EOMONTH(T7,1)</f>
        <v>46142</v>
      </c>
      <c r="U8" s="65"/>
      <c r="V8" s="65" t="n">
        <f aca="false">EOMONTH(V7,11)</f>
        <v>46507</v>
      </c>
      <c r="W8" s="65"/>
      <c r="X8" s="65" t="n">
        <f aca="false">EOMONTH(X7,11)</f>
        <v>46873</v>
      </c>
      <c r="Y8" s="65"/>
      <c r="Z8" s="65" t="n">
        <f aca="false">EOMONTH(Z7,11)</f>
        <v>47238</v>
      </c>
      <c r="AA8" s="65"/>
      <c r="AB8" s="65" t="n">
        <f aca="false">EOMONTH(AB7,11)</f>
        <v>47603</v>
      </c>
      <c r="AC8" s="65"/>
      <c r="AD8" s="65" t="n">
        <f aca="false">EOMONTH(AD7,71)</f>
        <v>49795</v>
      </c>
      <c r="AE8" s="65"/>
      <c r="AF8" s="65" t="n">
        <f aca="false">EOMONTH(AF7,59)</f>
        <v>51621</v>
      </c>
      <c r="AG8" s="65"/>
      <c r="AH8" s="65" t="n">
        <f aca="false">EOMONTH(AH7,93)</f>
        <v>54482</v>
      </c>
      <c r="AI8" s="65"/>
      <c r="AJ8" s="66" t="str">
        <f aca="false">CONCATENATE(TEXT(F7,"mmm-yy"),"/",(TEXT(AH8,"mmm-yy")))</f>
        <v>Sep-25/Feb-49</v>
      </c>
      <c r="AK8" s="67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138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n">
        <v>0</v>
      </c>
      <c r="G10" s="76"/>
      <c r="H10" s="76" t="n">
        <v>0</v>
      </c>
      <c r="I10" s="76"/>
      <c r="J10" s="76" t="n">
        <v>0</v>
      </c>
      <c r="K10" s="76"/>
      <c r="L10" s="76" t="n">
        <v>0</v>
      </c>
      <c r="M10" s="76"/>
      <c r="N10" s="76" t="n">
        <v>0</v>
      </c>
      <c r="O10" s="76"/>
      <c r="P10" s="76" t="n">
        <v>0</v>
      </c>
      <c r="Q10" s="76"/>
      <c r="R10" s="76" t="n">
        <v>0</v>
      </c>
      <c r="S10" s="76"/>
      <c r="T10" s="76" t="n">
        <v>0</v>
      </c>
      <c r="U10" s="76"/>
      <c r="V10" s="76" t="n">
        <v>0</v>
      </c>
      <c r="W10" s="76"/>
      <c r="X10" s="76" t="n">
        <v>0</v>
      </c>
      <c r="Y10" s="76"/>
      <c r="Z10" s="76" t="n">
        <v>0</v>
      </c>
      <c r="AA10" s="76"/>
      <c r="AB10" s="76" t="n">
        <v>0</v>
      </c>
      <c r="AC10" s="76"/>
      <c r="AD10" s="76" t="n">
        <v>0</v>
      </c>
      <c r="AE10" s="76"/>
      <c r="AF10" s="76" t="n">
        <v>0</v>
      </c>
      <c r="AG10" s="76"/>
      <c r="AH10" s="76" t="n">
        <v>0</v>
      </c>
      <c r="AI10" s="77"/>
      <c r="AJ10" s="78" t="n">
        <f aca="false">SUM(F10:AH10)-H10</f>
        <v>0</v>
      </c>
      <c r="AK10" s="79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n">
        <v>0</v>
      </c>
      <c r="I11" s="76"/>
      <c r="J11" s="76" t="n">
        <v>0</v>
      </c>
      <c r="K11" s="76"/>
      <c r="L11" s="76" t="n">
        <v>0</v>
      </c>
      <c r="M11" s="76"/>
      <c r="N11" s="76" t="n">
        <v>0</v>
      </c>
      <c r="O11" s="76"/>
      <c r="P11" s="76" t="n">
        <v>0</v>
      </c>
      <c r="Q11" s="76"/>
      <c r="R11" s="76" t="n">
        <v>0</v>
      </c>
      <c r="S11" s="76"/>
      <c r="T11" s="76" t="n">
        <v>0</v>
      </c>
      <c r="U11" s="76"/>
      <c r="V11" s="76" t="n">
        <v>0</v>
      </c>
      <c r="W11" s="76"/>
      <c r="X11" s="76" t="n">
        <v>0</v>
      </c>
      <c r="Y11" s="76"/>
      <c r="Z11" s="76" t="n">
        <v>0</v>
      </c>
      <c r="AA11" s="76"/>
      <c r="AB11" s="76" t="n">
        <v>0</v>
      </c>
      <c r="AC11" s="76"/>
      <c r="AD11" s="76" t="n">
        <v>0</v>
      </c>
      <c r="AE11" s="76"/>
      <c r="AF11" s="76" t="n">
        <v>0</v>
      </c>
      <c r="AG11" s="76"/>
      <c r="AH11" s="76" t="n">
        <v>0</v>
      </c>
      <c r="AI11" s="76"/>
      <c r="AJ11" s="78" t="n">
        <f aca="false">SUM(F11:AH11)-H11</f>
        <v>0</v>
      </c>
      <c r="AK11" s="79"/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e">
        <f aca="true">SUMIF(INDIRECT(R37!$A$1),F$6,INDIRECT(R37!$B$1))</f>
        <v>#REF!</v>
      </c>
      <c r="G12" s="76"/>
      <c r="H12" s="76" t="e">
        <f aca="true">SUMIF(INDIRECT(R36!$A$1),H$6,INDIRECT(R36!$B$1))</f>
        <v>#REF!</v>
      </c>
      <c r="I12" s="76"/>
      <c r="J12" s="76" t="e">
        <f aca="true">SUMIF(INDIRECT(R37!$A$1),J$6,INDIRECT(R37!$B$1))</f>
        <v>#REF!</v>
      </c>
      <c r="K12" s="76"/>
      <c r="L12" s="76" t="e">
        <f aca="true">SUMIF(INDIRECT(R37!$A$1),L$6,INDIRECT(R37!$B$1))</f>
        <v>#REF!</v>
      </c>
      <c r="M12" s="76"/>
      <c r="N12" s="76" t="e">
        <f aca="true">SUMIF(INDIRECT(R37!$A$1),N$6,INDIRECT(R37!$B$1))</f>
        <v>#REF!</v>
      </c>
      <c r="O12" s="76"/>
      <c r="P12" s="76" t="e">
        <f aca="true">SUMIF(INDIRECT(R37!$A$1),P$6,INDIRECT(R37!$B$1))</f>
        <v>#REF!</v>
      </c>
      <c r="Q12" s="76"/>
      <c r="R12" s="76" t="e">
        <f aca="true">SUMIF(INDIRECT(R37!$A$1),R$6,INDIRECT(R37!$B$1))</f>
        <v>#REF!</v>
      </c>
      <c r="S12" s="76"/>
      <c r="T12" s="76" t="e">
        <f aca="true">SUMIF(INDIRECT(R37!$A$1),T$6,INDIRECT(R37!$B$1))</f>
        <v>#REF!</v>
      </c>
      <c r="U12" s="76"/>
      <c r="V12" s="76" t="e">
        <f aca="true">SUMIF(INDIRECT(R37!$A$1),V$6,INDIRECT(R37!$B$1))</f>
        <v>#REF!</v>
      </c>
      <c r="W12" s="76"/>
      <c r="X12" s="76" t="e">
        <f aca="true">SUMIF(INDIRECT(R37!$A$1),X$6,INDIRECT(R37!$B$1))</f>
        <v>#REF!</v>
      </c>
      <c r="Y12" s="76"/>
      <c r="Z12" s="76" t="e">
        <f aca="true">SUMIF(INDIRECT(R37!$A$1),Z$6,INDIRECT(R37!$B$1))</f>
        <v>#REF!</v>
      </c>
      <c r="AA12" s="76"/>
      <c r="AB12" s="76" t="e">
        <f aca="true">SUMIF(INDIRECT(R37!$A$1),AB$6,INDIRECT(R37!$B$1))</f>
        <v>#REF!</v>
      </c>
      <c r="AC12" s="76"/>
      <c r="AD12" s="76" t="e">
        <f aca="true">SUMIF(INDIRECT(R37!$A$1),AD$6,INDIRECT(R37!$B$1))</f>
        <v>#REF!</v>
      </c>
      <c r="AE12" s="76"/>
      <c r="AF12" s="76" t="e">
        <f aca="true">SUMIF(INDIRECT(R37!$A$1),AF$6,INDIRECT(R37!$B$1))</f>
        <v>#REF!</v>
      </c>
      <c r="AG12" s="76"/>
      <c r="AH12" s="76" t="e">
        <f aca="true">SUMIF(INDIRECT(R37!$A$1),AH$6,INDIRECT(R37!$B$1))</f>
        <v>#REF!</v>
      </c>
      <c r="AI12" s="76"/>
      <c r="AJ12" s="78" t="e">
        <f aca="false">SUM(F12:AH12)-H12</f>
        <v>#REF!</v>
      </c>
      <c r="AK12" s="79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/>
      <c r="I13" s="76"/>
      <c r="J13" s="76" t="n">
        <f aca="true">IF(TODAY()&gt;=NX1,0,SUMIF(INDIRECT(R35!$A$1),J$6,INDIRECT(R35!$C$1)))</f>
        <v>0</v>
      </c>
      <c r="K13" s="76"/>
      <c r="L13" s="76" t="e">
        <f aca="true">SUMIF(INDIRECT(R35!$A$1),L$6,INDIRECT(R35!$C$1))</f>
        <v>#REF!</v>
      </c>
      <c r="M13" s="76"/>
      <c r="N13" s="76" t="e">
        <f aca="true">SUMIF(INDIRECT(R35!$A$1),N$6,INDIRECT(R35!$C$1))</f>
        <v>#REF!</v>
      </c>
      <c r="O13" s="76"/>
      <c r="P13" s="76" t="e">
        <f aca="true">SUMIF(INDIRECT(R35!$A$1),P$6,INDIRECT(R35!$C$1))</f>
        <v>#REF!</v>
      </c>
      <c r="Q13" s="76"/>
      <c r="R13" s="76" t="e">
        <f aca="true">SUMIF(INDIRECT(R35!$A$1),R$6,INDIRECT(R35!$C$1))</f>
        <v>#REF!</v>
      </c>
      <c r="S13" s="76" t="n">
        <f aca="false">SUMIF(R2!$A$3,S$6,R2!$E$3)</f>
        <v>0</v>
      </c>
      <c r="T13" s="76" t="e">
        <f aca="true">SUMIF(INDIRECT(R35!$A$1),T$6,INDIRECT(R35!$C$1))</f>
        <v>#REF!</v>
      </c>
      <c r="U13" s="76"/>
      <c r="V13" s="76" t="e">
        <f aca="true">SUMIF(INDIRECT(R35!$A$1),V$6,INDIRECT(R35!$C$1))</f>
        <v>#REF!</v>
      </c>
      <c r="W13" s="76"/>
      <c r="X13" s="76" t="e">
        <f aca="true">SUMIF(INDIRECT(R35!$A$1),X$6,INDIRECT(R35!$C$1))</f>
        <v>#REF!</v>
      </c>
      <c r="Y13" s="76"/>
      <c r="Z13" s="76" t="e">
        <f aca="true">SUMIF(INDIRECT(R35!$A$1),Z$6,INDIRECT(R35!$C$1))</f>
        <v>#REF!</v>
      </c>
      <c r="AA13" s="76"/>
      <c r="AB13" s="76" t="e">
        <f aca="true">SUMIF(INDIRECT(R35!$A$1),AB$6,INDIRECT(R35!$C$1))</f>
        <v>#REF!</v>
      </c>
      <c r="AC13" s="76"/>
      <c r="AD13" s="76" t="e">
        <f aca="true">SUMIF(INDIRECT(R35!$A$1),AD$6,INDIRECT(R35!$C$1))</f>
        <v>#REF!</v>
      </c>
      <c r="AE13" s="76"/>
      <c r="AF13" s="76" t="e">
        <f aca="true">SUMIF(INDIRECT(R35!$A$1),AF$6,INDIRECT(R35!$C$1))</f>
        <v>#REF!</v>
      </c>
      <c r="AG13" s="76"/>
      <c r="AH13" s="76" t="e">
        <f aca="true">SUMIF(INDIRECT(R35!$A$1),AH$6,INDIRECT(R35!$C$1))</f>
        <v>#REF!</v>
      </c>
      <c r="AI13" s="76"/>
      <c r="AJ13" s="78" t="e">
        <f aca="false">SUM(F13:AH13)-H13</f>
        <v>#REF!</v>
      </c>
      <c r="AK13" s="79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/>
      <c r="I14" s="76"/>
      <c r="J14" s="76" t="n">
        <f aca="true">IF(TODAY()&gt;=NX1,0,SUMIF(INDIRECT(R35!$A$1),J$6,INDIRECT(R35!$D$1)))</f>
        <v>0</v>
      </c>
      <c r="K14" s="76"/>
      <c r="L14" s="76" t="e">
        <f aca="true">SUMIF(INDIRECT(R35!$A$1),L$6,INDIRECT(R35!$D$1))</f>
        <v>#REF!</v>
      </c>
      <c r="M14" s="76"/>
      <c r="N14" s="76" t="e">
        <f aca="true">SUMIF(INDIRECT(R35!$A$1),N$6,INDIRECT(R35!$D$1))</f>
        <v>#REF!</v>
      </c>
      <c r="O14" s="76"/>
      <c r="P14" s="76" t="e">
        <f aca="true">SUMIF(INDIRECT(R35!$A$1),P$6,INDIRECT(R35!$D$1))</f>
        <v>#REF!</v>
      </c>
      <c r="Q14" s="76"/>
      <c r="R14" s="76" t="e">
        <f aca="true">SUMIF(INDIRECT(R35!$A$1),R$6,INDIRECT(R35!$D$1))</f>
        <v>#REF!</v>
      </c>
      <c r="S14" s="76" t="n">
        <f aca="false">SUMIF(R2!$A$3,S$6,R2!$I$3)</f>
        <v>0</v>
      </c>
      <c r="T14" s="76" t="e">
        <f aca="true">SUMIF(INDIRECT(R35!$A$1),T$6,INDIRECT(R35!$D$1))</f>
        <v>#REF!</v>
      </c>
      <c r="U14" s="76"/>
      <c r="V14" s="76" t="e">
        <f aca="true">SUMIF(INDIRECT(R35!$A$1),V$6,INDIRECT(R35!$D$1))</f>
        <v>#REF!</v>
      </c>
      <c r="W14" s="76"/>
      <c r="X14" s="76" t="e">
        <f aca="true">SUMIF(INDIRECT(R35!$A$1),X$6,INDIRECT(R35!$D$1))</f>
        <v>#REF!</v>
      </c>
      <c r="Y14" s="76"/>
      <c r="Z14" s="76" t="e">
        <f aca="true">SUMIF(INDIRECT(R35!$A$1),Z$6,INDIRECT(R35!$D$1))</f>
        <v>#REF!</v>
      </c>
      <c r="AA14" s="76"/>
      <c r="AB14" s="76" t="e">
        <f aca="true">SUMIF(INDIRECT(R35!$A$1),AB$6,INDIRECT(R35!$D$1))</f>
        <v>#REF!</v>
      </c>
      <c r="AC14" s="76"/>
      <c r="AD14" s="76" t="e">
        <f aca="true">SUMIF(INDIRECT(R35!$A$1),AD$6,INDIRECT(R35!$D$1))</f>
        <v>#REF!</v>
      </c>
      <c r="AE14" s="76"/>
      <c r="AF14" s="76" t="e">
        <f aca="true">SUMIF(INDIRECT(R35!$A$1),AF$6,INDIRECT(R35!$D$1))</f>
        <v>#REF!</v>
      </c>
      <c r="AG14" s="76"/>
      <c r="AH14" s="76" t="e">
        <f aca="true">SUMIF(INDIRECT(R35!$A$1),AH$6,INDIRECT(R35!$D$1))</f>
        <v>#REF!</v>
      </c>
      <c r="AI14" s="76"/>
      <c r="AJ14" s="78" t="e">
        <f aca="false">SUM(F14:AH14)-H14</f>
        <v>#REF!</v>
      </c>
      <c r="AK14" s="79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/>
      <c r="I15" s="76"/>
      <c r="J15" s="76" t="n">
        <f aca="true">IF(TODAY()&gt;=NX1,0,SUMIF(INDIRECT(R34!$A$1),J$6,INDIRECT(R34!$B$1))+J19)</f>
        <v>0</v>
      </c>
      <c r="K15" s="76"/>
      <c r="L15" s="76" t="e">
        <f aca="true">SUMIF(INDIRECT(R34!$A$1),L$6,INDIRECT(R34!$B$1))+L19</f>
        <v>#REF!</v>
      </c>
      <c r="M15" s="76"/>
      <c r="N15" s="76" t="e">
        <f aca="true">SUMIF(INDIRECT(R34!$A$1),N$6,INDIRECT(R34!$B$1))+N19</f>
        <v>#REF!</v>
      </c>
      <c r="O15" s="76"/>
      <c r="P15" s="76" t="e">
        <f aca="true">SUMIF(INDIRECT(R34!$A$1),P$6,INDIRECT(R34!$B$1))+P19</f>
        <v>#REF!</v>
      </c>
      <c r="Q15" s="76"/>
      <c r="R15" s="76" t="e">
        <f aca="true">SUMIF(INDIRECT(R34!$A$1),R$6,INDIRECT(R34!$B$1))+R19</f>
        <v>#REF!</v>
      </c>
      <c r="S15" s="76"/>
      <c r="T15" s="76" t="e">
        <f aca="true">SUMIF(INDIRECT(R34!$A$1),T$6,INDIRECT(R34!$B$1))+T19</f>
        <v>#REF!</v>
      </c>
      <c r="U15" s="76"/>
      <c r="V15" s="76" t="e">
        <f aca="true">SUMIF(INDIRECT(R34!$A$1),V$6,INDIRECT(R34!$B$1))+V19</f>
        <v>#REF!</v>
      </c>
      <c r="W15" s="76"/>
      <c r="X15" s="76" t="e">
        <f aca="true">SUMIF(INDIRECT(R34!$A$1),X$6,INDIRECT(R34!$B$1))+X19</f>
        <v>#REF!</v>
      </c>
      <c r="Y15" s="76"/>
      <c r="Z15" s="76" t="e">
        <f aca="true">SUMIF(INDIRECT(R34!$A$1),Z$6,INDIRECT(R34!$B$1))+Z19</f>
        <v>#REF!</v>
      </c>
      <c r="AA15" s="76"/>
      <c r="AB15" s="76" t="e">
        <f aca="true">SUMIF(INDIRECT(R34!$A$1),AB$6,INDIRECT(R34!$B$1))+AB19</f>
        <v>#REF!</v>
      </c>
      <c r="AC15" s="76"/>
      <c r="AD15" s="76" t="e">
        <f aca="true">SUMIF(INDIRECT(R34!$A$1),AD$6,INDIRECT(R34!$B$1))+AD19</f>
        <v>#REF!</v>
      </c>
      <c r="AE15" s="76"/>
      <c r="AF15" s="76" t="e">
        <f aca="true">SUMIF(INDIRECT(R34!$A$1),AF$6,INDIRECT(R34!$B$1))+AF19</f>
        <v>#REF!</v>
      </c>
      <c r="AG15" s="76"/>
      <c r="AH15" s="76" t="e">
        <f aca="true">SUMIF(INDIRECT(R34!$A$1),AH$6,INDIRECT(R34!$B$1))+AH19</f>
        <v>#REF!</v>
      </c>
      <c r="AI15" s="76"/>
      <c r="AJ15" s="78" t="e">
        <f aca="false">SUM(F15:AH15)-H15</f>
        <v>#REF!</v>
      </c>
      <c r="AK15" s="79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e">
        <f aca="false">+F10+F14+F15+F12</f>
        <v>#REF!</v>
      </c>
      <c r="G16" s="68"/>
      <c r="H16" s="87" t="e">
        <f aca="false">SUM(H10:H15)</f>
        <v>#REF!</v>
      </c>
      <c r="I16" s="68"/>
      <c r="J16" s="86" t="n">
        <f aca="false">+J10+J14+J15</f>
        <v>0</v>
      </c>
      <c r="K16" s="68"/>
      <c r="L16" s="86" t="e">
        <f aca="false">+L10+L14+L15</f>
        <v>#REF!</v>
      </c>
      <c r="M16" s="68"/>
      <c r="N16" s="86" t="e">
        <f aca="false">+N10+N14+N15</f>
        <v>#REF!</v>
      </c>
      <c r="O16" s="68"/>
      <c r="P16" s="86" t="e">
        <f aca="false">+P10+P14+P15</f>
        <v>#REF!</v>
      </c>
      <c r="Q16" s="68"/>
      <c r="R16" s="86" t="e">
        <f aca="false">+R10+R14+R15</f>
        <v>#REF!</v>
      </c>
      <c r="S16" s="68"/>
      <c r="T16" s="86" t="e">
        <f aca="false">+T10+T14+T15</f>
        <v>#REF!</v>
      </c>
      <c r="U16" s="68"/>
      <c r="V16" s="86" t="e">
        <f aca="false">+V10+V14+V15</f>
        <v>#REF!</v>
      </c>
      <c r="W16" s="68"/>
      <c r="X16" s="86" t="e">
        <f aca="false">+X10+X14+X15</f>
        <v>#REF!</v>
      </c>
      <c r="Y16" s="68"/>
      <c r="Z16" s="86" t="e">
        <f aca="false">+Z10+Z14+Z15</f>
        <v>#REF!</v>
      </c>
      <c r="AA16" s="68"/>
      <c r="AB16" s="86" t="e">
        <f aca="false">+AB10+AB14+AB15</f>
        <v>#REF!</v>
      </c>
      <c r="AC16" s="68"/>
      <c r="AD16" s="86" t="e">
        <f aca="false">+AD10+AD14+AD15</f>
        <v>#REF!</v>
      </c>
      <c r="AE16" s="68"/>
      <c r="AF16" s="86" t="e">
        <f aca="false">+AF10+AF14+AF15</f>
        <v>#REF!</v>
      </c>
      <c r="AG16" s="68"/>
      <c r="AH16" s="86" t="e">
        <f aca="false">+AH10+AH14+AH15</f>
        <v>#REF!</v>
      </c>
      <c r="AI16" s="68"/>
      <c r="AJ16" s="86" t="e">
        <f aca="false">+AJ10+AJ14+AJ15+AJ12</f>
        <v>#REF!</v>
      </c>
      <c r="AK16" s="79"/>
    </row>
    <row r="19" customFormat="false" ht="12.75" hidden="false" customHeight="false" outlineLevel="0" collapsed="false">
      <c r="A19" s="81" t="s">
        <v>90</v>
      </c>
      <c r="B19" s="45"/>
      <c r="C19" s="54"/>
      <c r="D19" s="75"/>
      <c r="E19" s="75"/>
      <c r="F19" s="76"/>
      <c r="G19" s="76"/>
      <c r="H19" s="76"/>
      <c r="I19" s="76"/>
      <c r="J19" s="76" t="n">
        <f aca="false">SUMIF(R8!$A$3,J$6,R8!$F$3)</f>
        <v>0</v>
      </c>
      <c r="K19" s="76"/>
      <c r="L19" s="76" t="n">
        <f aca="false">SUMIF(R8!$A$3,L$6,R8!$F$3)</f>
        <v>0</v>
      </c>
      <c r="M19" s="76"/>
      <c r="N19" s="76" t="n">
        <f aca="false">SUMIF(R8!$A$3,N$6,R8!$F$3)</f>
        <v>0</v>
      </c>
      <c r="O19" s="76"/>
      <c r="P19" s="76" t="n">
        <f aca="false">SUMIF(R8!$A$3,P$6,R8!$F$3)</f>
        <v>0</v>
      </c>
      <c r="Q19" s="76"/>
      <c r="R19" s="76" t="n">
        <f aca="false">SUMIF(R8!$A$3,R$6,R8!$F$3)</f>
        <v>0</v>
      </c>
      <c r="S19" s="76"/>
      <c r="T19" s="76" t="n">
        <f aca="false">SUMIF(R8!$A$3,T$6,R8!$F$3)</f>
        <v>0</v>
      </c>
      <c r="U19" s="76"/>
      <c r="V19" s="76" t="n">
        <f aca="false">SUMIF(R8!$A$3,V$6,R8!$F$3)</f>
        <v>0</v>
      </c>
      <c r="W19" s="76"/>
      <c r="X19" s="76" t="n">
        <f aca="false">SUMIF(R8!$A$3,X$6,R8!$F$3)</f>
        <v>0</v>
      </c>
      <c r="Y19" s="76"/>
      <c r="Z19" s="76" t="n">
        <f aca="false">SUMIF(R8!$A$3,Z$6,R8!$F$3)</f>
        <v>0</v>
      </c>
      <c r="AA19" s="76"/>
      <c r="AB19" s="76" t="n">
        <f aca="false">SUMIF(R8!$A$3,AB$6,R8!$F$3)</f>
        <v>0</v>
      </c>
      <c r="AC19" s="76"/>
      <c r="AD19" s="76" t="n">
        <f aca="false">SUMIF(R8!$A$3,AD$6,R8!$F$3)</f>
        <v>0</v>
      </c>
      <c r="AE19" s="76"/>
      <c r="AF19" s="76" t="n">
        <f aca="false">SUMIF(R8!$A$3,AF$6,R8!$F$3)</f>
        <v>0</v>
      </c>
      <c r="AG19" s="76"/>
      <c r="AH19" s="76" t="n">
        <f aca="false">SUMIF(R8!$A$3,AH$6,R8!$F$3)</f>
        <v>0</v>
      </c>
      <c r="AI19" s="76"/>
      <c r="AJ19" s="78" t="n">
        <f aca="false">SUM(F19:AH19)</f>
        <v>0</v>
      </c>
      <c r="AK19" s="79"/>
    </row>
    <row r="20" customFormat="false" ht="12.75" hidden="false" customHeight="false" outlineLevel="0" collapsed="false">
      <c r="AH20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6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8" topLeftCell="F20" activePane="bottomRight" state="frozen"/>
      <selection pane="topLeft" activeCell="A1" activeCellId="0" sqref="A1"/>
      <selection pane="topRight" activeCell="F1" activeCellId="0" sqref="F1"/>
      <selection pane="bottomLeft" activeCell="A20" activeCellId="0" sqref="A20"/>
      <selection pane="bottomRight" activeCell="AN32" activeCellId="0" sqref="AN32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44" width="32.41"/>
    <col collapsed="false" customWidth="true" hidden="true" outlineLevel="0" max="2" min="2" style="45" width="2.99"/>
    <col collapsed="false" customWidth="true" hidden="true" outlineLevel="0" max="4" min="3" style="46" width="2.99"/>
    <col collapsed="false" customWidth="true" hidden="true" outlineLevel="0" max="5" min="5" style="46" width="2.28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85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7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85"/>
    <col collapsed="false" customWidth="true" hidden="false" outlineLevel="0" max="33" min="33" style="45" width="1.56"/>
    <col collapsed="false" customWidth="true" hidden="false" outlineLevel="0" max="34" min="34" style="45" width="12.28"/>
    <col collapsed="false" customWidth="true" hidden="false" outlineLevel="0" max="35" min="35" style="68" width="1.56"/>
    <col collapsed="false" customWidth="false" hidden="false" outlineLevel="0" max="257" min="36" style="45" width="7.99"/>
  </cols>
  <sheetData>
    <row r="1" customFormat="false" ht="13.5" hidden="false" customHeight="true" outlineLevel="0" collapsed="false">
      <c r="A1" s="48" t="s">
        <v>139</v>
      </c>
      <c r="AH1" s="49"/>
      <c r="AM1" s="45" t="s">
        <v>140</v>
      </c>
    </row>
    <row r="2" customFormat="false" ht="12.75" hidden="false" customHeight="true" outlineLevel="0" collapsed="false">
      <c r="A2" s="48"/>
      <c r="J2" s="116"/>
      <c r="AD2" s="117"/>
      <c r="AF2" s="117"/>
      <c r="AH2" s="117"/>
      <c r="AM2" s="45" t="s">
        <v>141</v>
      </c>
    </row>
    <row r="3" customFormat="false" ht="12.75" hidden="false" customHeight="true" outlineLevel="0" collapsed="false">
      <c r="J3" s="118"/>
      <c r="AH3" s="52"/>
    </row>
    <row r="4" customFormat="false" ht="21" hidden="false" customHeight="true" outlineLevel="0" collapsed="false">
      <c r="J4" s="116"/>
      <c r="AH4" s="52"/>
    </row>
    <row r="5" customFormat="false" ht="45.6" hidden="false" customHeight="true" outlineLevel="0" collapsed="false">
      <c r="A5" s="53" t="n">
        <v>36907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K5" s="47"/>
    </row>
    <row r="6" customFormat="false" ht="12.75" hidden="tru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59" t="n">
        <v>1</v>
      </c>
      <c r="G6" s="60"/>
      <c r="H6" s="59" t="n">
        <v>2</v>
      </c>
      <c r="I6" s="60"/>
      <c r="J6" s="59" t="n">
        <v>2</v>
      </c>
      <c r="K6" s="60"/>
      <c r="L6" s="59" t="n">
        <v>3</v>
      </c>
      <c r="M6" s="60"/>
      <c r="N6" s="59" t="n">
        <v>4</v>
      </c>
      <c r="O6" s="60"/>
      <c r="P6" s="59" t="n">
        <v>5</v>
      </c>
      <c r="Q6" s="60"/>
      <c r="R6" s="59" t="n">
        <v>6</v>
      </c>
      <c r="S6" s="60"/>
      <c r="T6" s="59" t="n">
        <v>7</v>
      </c>
      <c r="U6" s="60"/>
      <c r="V6" s="59" t="n">
        <v>8</v>
      </c>
      <c r="W6" s="60"/>
      <c r="X6" s="59" t="n">
        <v>9</v>
      </c>
      <c r="Y6" s="60"/>
      <c r="Z6" s="59" t="n">
        <v>10</v>
      </c>
      <c r="AA6" s="60"/>
      <c r="AB6" s="59" t="n">
        <v>11</v>
      </c>
      <c r="AC6" s="60"/>
      <c r="AD6" s="59" t="n">
        <v>12</v>
      </c>
      <c r="AE6" s="60"/>
      <c r="AF6" s="59" t="n">
        <v>13</v>
      </c>
      <c r="AG6" s="60"/>
      <c r="AH6" s="59" t="n">
        <v>14</v>
      </c>
      <c r="AI6" s="60"/>
      <c r="AJ6" s="60"/>
      <c r="AK6" s="47"/>
      <c r="AL6" s="47"/>
      <c r="AM6" s="47"/>
      <c r="AN6" s="47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true" outlineLevel="0" collapsed="false">
      <c r="A7" s="62" t="s">
        <v>72</v>
      </c>
      <c r="B7" s="62" t="s">
        <v>73</v>
      </c>
      <c r="C7" s="63"/>
      <c r="D7" s="64"/>
      <c r="E7" s="64"/>
      <c r="F7" s="65" t="n">
        <v>36912.7484070602</v>
      </c>
      <c r="G7" s="65"/>
      <c r="H7" s="65" t="n">
        <v>36950</v>
      </c>
      <c r="I7" s="65"/>
      <c r="J7" s="65" t="n">
        <v>36950</v>
      </c>
      <c r="K7" s="65"/>
      <c r="L7" s="65" t="n">
        <v>36981</v>
      </c>
      <c r="M7" s="65"/>
      <c r="N7" s="65" t="n">
        <v>37011</v>
      </c>
      <c r="O7" s="65"/>
      <c r="P7" s="65" t="n">
        <v>37042</v>
      </c>
      <c r="Q7" s="65"/>
      <c r="R7" s="65" t="n">
        <v>37072</v>
      </c>
      <c r="S7" s="65"/>
      <c r="T7" s="65" t="n">
        <v>37103</v>
      </c>
      <c r="U7" s="65"/>
      <c r="V7" s="65" t="n">
        <v>37134</v>
      </c>
      <c r="W7" s="65"/>
      <c r="X7" s="65" t="n">
        <v>37346</v>
      </c>
      <c r="Y7" s="65"/>
      <c r="Z7" s="65" t="n">
        <v>37711</v>
      </c>
      <c r="AA7" s="65"/>
      <c r="AB7" s="65" t="n">
        <v>38077</v>
      </c>
      <c r="AC7" s="65"/>
      <c r="AD7" s="65" t="n">
        <v>38442</v>
      </c>
      <c r="AE7" s="65"/>
      <c r="AF7" s="65" t="n">
        <v>40633</v>
      </c>
      <c r="AG7" s="65"/>
      <c r="AH7" s="65" t="n">
        <v>42460</v>
      </c>
      <c r="AI7" s="65"/>
      <c r="AJ7" s="66" t="s">
        <v>74</v>
      </c>
      <c r="AK7" s="67"/>
      <c r="AL7" s="68"/>
      <c r="AM7" s="68"/>
      <c r="AN7" s="68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true" outlineLevel="0" collapsed="false">
      <c r="A8" s="62" t="s">
        <v>75</v>
      </c>
      <c r="B8" s="69" t="s">
        <v>76</v>
      </c>
      <c r="C8" s="63"/>
      <c r="D8" s="64"/>
      <c r="E8" s="64"/>
      <c r="F8" s="65" t="n">
        <v>36912.7484070602</v>
      </c>
      <c r="G8" s="65"/>
      <c r="H8" s="70" t="s">
        <v>33</v>
      </c>
      <c r="I8" s="65"/>
      <c r="J8" s="65" t="n">
        <v>36950</v>
      </c>
      <c r="K8" s="65"/>
      <c r="L8" s="65" t="n">
        <v>36981</v>
      </c>
      <c r="M8" s="65"/>
      <c r="N8" s="65" t="n">
        <v>37011</v>
      </c>
      <c r="O8" s="65"/>
      <c r="P8" s="65" t="n">
        <v>37042</v>
      </c>
      <c r="Q8" s="65"/>
      <c r="R8" s="65" t="n">
        <v>37072</v>
      </c>
      <c r="S8" s="65"/>
      <c r="T8" s="71" t="n">
        <v>37103</v>
      </c>
      <c r="U8" s="65"/>
      <c r="V8" s="65" t="n">
        <v>37315</v>
      </c>
      <c r="W8" s="65"/>
      <c r="X8" s="65" t="n">
        <v>37680</v>
      </c>
      <c r="Y8" s="65"/>
      <c r="Z8" s="65" t="n">
        <v>38046</v>
      </c>
      <c r="AA8" s="65"/>
      <c r="AB8" s="65" t="n">
        <v>38411</v>
      </c>
      <c r="AC8" s="65"/>
      <c r="AD8" s="65" t="n">
        <v>40602</v>
      </c>
      <c r="AE8" s="65"/>
      <c r="AF8" s="65" t="n">
        <v>42429</v>
      </c>
      <c r="AG8" s="65"/>
      <c r="AH8" s="65" t="n">
        <v>45291</v>
      </c>
      <c r="AI8" s="65"/>
      <c r="AJ8" s="66" t="s">
        <v>142</v>
      </c>
      <c r="AK8" s="67"/>
      <c r="AL8" s="68"/>
      <c r="AM8" s="68"/>
      <c r="AN8" s="68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77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K9" s="47"/>
      <c r="AL9" s="47"/>
      <c r="AM9" s="47"/>
      <c r="AN9" s="47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n">
        <v>80.17154169</v>
      </c>
      <c r="G10" s="76" t="n">
        <v>0</v>
      </c>
      <c r="H10" s="76" t="n">
        <v>0</v>
      </c>
      <c r="I10" s="76" t="n">
        <v>0</v>
      </c>
      <c r="J10" s="76" t="n">
        <v>0</v>
      </c>
      <c r="K10" s="76" t="n">
        <v>0</v>
      </c>
      <c r="L10" s="76" t="n">
        <v>0</v>
      </c>
      <c r="M10" s="76" t="n">
        <v>0</v>
      </c>
      <c r="N10" s="76" t="n">
        <v>0</v>
      </c>
      <c r="O10" s="76" t="n">
        <v>0</v>
      </c>
      <c r="P10" s="76" t="n">
        <v>0</v>
      </c>
      <c r="Q10" s="76" t="n">
        <v>0</v>
      </c>
      <c r="R10" s="76" t="n">
        <v>0</v>
      </c>
      <c r="S10" s="76" t="n">
        <v>0</v>
      </c>
      <c r="T10" s="76" t="n">
        <v>0</v>
      </c>
      <c r="U10" s="76" t="n">
        <v>0</v>
      </c>
      <c r="V10" s="76" t="n">
        <v>0</v>
      </c>
      <c r="W10" s="76" t="n">
        <v>0</v>
      </c>
      <c r="X10" s="76" t="n">
        <v>0</v>
      </c>
      <c r="Y10" s="76" t="n">
        <v>0</v>
      </c>
      <c r="Z10" s="76" t="n">
        <v>0</v>
      </c>
      <c r="AA10" s="76" t="n">
        <v>0</v>
      </c>
      <c r="AB10" s="76" t="n">
        <v>0</v>
      </c>
      <c r="AC10" s="76" t="n">
        <v>0</v>
      </c>
      <c r="AD10" s="76" t="n">
        <v>0</v>
      </c>
      <c r="AE10" s="76" t="n">
        <v>0</v>
      </c>
      <c r="AF10" s="76" t="n">
        <v>0</v>
      </c>
      <c r="AG10" s="76" t="n">
        <v>0</v>
      </c>
      <c r="AH10" s="76" t="n">
        <v>0</v>
      </c>
      <c r="AI10" s="77"/>
      <c r="AJ10" s="78" t="n">
        <v>80.17154169</v>
      </c>
      <c r="AK10" s="79"/>
      <c r="AL10" s="78" t="n">
        <v>-5.01729867000003</v>
      </c>
      <c r="AM10" s="47"/>
      <c r="AN10" s="47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n">
        <v>39.34747129</v>
      </c>
      <c r="I11" s="76"/>
      <c r="J11" s="76" t="n">
        <v>0</v>
      </c>
      <c r="K11" s="76"/>
      <c r="L11" s="76" t="n">
        <v>0</v>
      </c>
      <c r="M11" s="76" t="n">
        <v>0</v>
      </c>
      <c r="N11" s="76" t="n">
        <v>0</v>
      </c>
      <c r="O11" s="76" t="n">
        <v>0</v>
      </c>
      <c r="P11" s="76" t="n">
        <v>0</v>
      </c>
      <c r="Q11" s="76" t="n">
        <v>0</v>
      </c>
      <c r="R11" s="76" t="n">
        <v>0</v>
      </c>
      <c r="S11" s="76" t="n">
        <v>0</v>
      </c>
      <c r="T11" s="76" t="n">
        <v>0</v>
      </c>
      <c r="U11" s="76" t="n">
        <v>0</v>
      </c>
      <c r="V11" s="76" t="n">
        <v>0</v>
      </c>
      <c r="W11" s="76" t="n">
        <v>0</v>
      </c>
      <c r="X11" s="76" t="n">
        <v>0</v>
      </c>
      <c r="Y11" s="76" t="n">
        <v>0</v>
      </c>
      <c r="Z11" s="76" t="n">
        <v>0</v>
      </c>
      <c r="AA11" s="76" t="n">
        <v>0</v>
      </c>
      <c r="AB11" s="76" t="n">
        <v>0</v>
      </c>
      <c r="AC11" s="76" t="n">
        <v>0</v>
      </c>
      <c r="AD11" s="76" t="n">
        <v>0</v>
      </c>
      <c r="AE11" s="76" t="n">
        <v>0</v>
      </c>
      <c r="AF11" s="76" t="n">
        <v>0</v>
      </c>
      <c r="AG11" s="76" t="n">
        <v>0</v>
      </c>
      <c r="AH11" s="76" t="n">
        <v>0</v>
      </c>
      <c r="AI11" s="76"/>
      <c r="AJ11" s="78" t="n">
        <v>0</v>
      </c>
      <c r="AK11" s="79"/>
      <c r="AL11" s="78" t="n">
        <v>0</v>
      </c>
      <c r="AM11" s="47"/>
      <c r="AN11" s="47"/>
    </row>
    <row r="12" customFormat="false" ht="12.75" hidden="false" customHeight="false" outlineLevel="0" collapsed="false">
      <c r="A12" s="74" t="s">
        <v>83</v>
      </c>
      <c r="C12" s="54"/>
      <c r="D12" s="75"/>
      <c r="E12" s="75"/>
      <c r="F12" s="76" t="n">
        <v>-84.4256</v>
      </c>
      <c r="G12" s="76"/>
      <c r="H12" s="76" t="n">
        <v>0</v>
      </c>
      <c r="I12" s="76"/>
      <c r="J12" s="76" t="n">
        <v>0</v>
      </c>
      <c r="K12" s="76"/>
      <c r="L12" s="76" t="n">
        <v>0</v>
      </c>
      <c r="M12" s="76" t="n">
        <v>0</v>
      </c>
      <c r="N12" s="76" t="n">
        <v>0</v>
      </c>
      <c r="O12" s="76" t="n">
        <v>0</v>
      </c>
      <c r="P12" s="76" t="n">
        <v>0</v>
      </c>
      <c r="Q12" s="76" t="n">
        <v>0</v>
      </c>
      <c r="R12" s="76" t="n">
        <v>0</v>
      </c>
      <c r="S12" s="76" t="n">
        <v>0</v>
      </c>
      <c r="T12" s="76" t="n">
        <v>0</v>
      </c>
      <c r="U12" s="76" t="n">
        <v>0</v>
      </c>
      <c r="V12" s="76" t="n">
        <v>0</v>
      </c>
      <c r="W12" s="76" t="n">
        <v>0</v>
      </c>
      <c r="X12" s="76" t="n">
        <v>0</v>
      </c>
      <c r="Y12" s="76" t="n">
        <v>0</v>
      </c>
      <c r="Z12" s="76" t="n">
        <v>0</v>
      </c>
      <c r="AA12" s="76" t="n">
        <v>0</v>
      </c>
      <c r="AB12" s="76" t="n">
        <v>0</v>
      </c>
      <c r="AC12" s="76" t="n">
        <v>0</v>
      </c>
      <c r="AD12" s="76" t="n">
        <v>0</v>
      </c>
      <c r="AE12" s="76" t="n">
        <v>0</v>
      </c>
      <c r="AF12" s="76" t="n">
        <v>0</v>
      </c>
      <c r="AG12" s="76" t="n">
        <v>0</v>
      </c>
      <c r="AH12" s="76" t="n">
        <v>0</v>
      </c>
      <c r="AI12" s="76"/>
      <c r="AJ12" s="78" t="n">
        <v>-84.4256</v>
      </c>
      <c r="AK12" s="79"/>
      <c r="AL12" s="78" t="n">
        <v>4.53040000000001</v>
      </c>
      <c r="AM12" s="47"/>
      <c r="AN12" s="47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 t="n">
        <v>0</v>
      </c>
      <c r="I13" s="76"/>
      <c r="J13" s="76" t="n">
        <v>39.34746895</v>
      </c>
      <c r="K13" s="76"/>
      <c r="L13" s="76" t="n">
        <v>3.11174521000001</v>
      </c>
      <c r="M13" s="76" t="n">
        <v>0</v>
      </c>
      <c r="N13" s="76" t="n">
        <v>-29.64252325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-97.48004731</v>
      </c>
      <c r="U13" s="76" t="n">
        <v>0</v>
      </c>
      <c r="V13" s="76" t="n">
        <v>1E-008</v>
      </c>
      <c r="W13" s="76" t="n">
        <v>0</v>
      </c>
      <c r="X13" s="76" t="n">
        <v>0</v>
      </c>
      <c r="Y13" s="76" t="n">
        <v>0</v>
      </c>
      <c r="Z13" s="76" t="n">
        <v>0</v>
      </c>
      <c r="AA13" s="76" t="n">
        <v>0</v>
      </c>
      <c r="AB13" s="76" t="n">
        <v>0</v>
      </c>
      <c r="AC13" s="76" t="n">
        <v>0</v>
      </c>
      <c r="AD13" s="76" t="n">
        <v>0</v>
      </c>
      <c r="AE13" s="76" t="n">
        <v>0</v>
      </c>
      <c r="AF13" s="76" t="n">
        <v>0</v>
      </c>
      <c r="AG13" s="76" t="n">
        <v>0</v>
      </c>
      <c r="AH13" s="76" t="n">
        <v>0</v>
      </c>
      <c r="AI13" s="76"/>
      <c r="AJ13" s="78" t="n">
        <v>-84.66335639</v>
      </c>
      <c r="AK13" s="79"/>
      <c r="AL13" s="78" t="n">
        <v>-0.0535374699999807</v>
      </c>
      <c r="AM13" s="47"/>
      <c r="AN13" s="47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 t="n">
        <v>0</v>
      </c>
      <c r="I14" s="76"/>
      <c r="J14" s="76" t="n">
        <v>-4.19686230231</v>
      </c>
      <c r="K14" s="76"/>
      <c r="L14" s="76" t="n">
        <v>-5.492474990415</v>
      </c>
      <c r="M14" s="76" t="n">
        <v>0</v>
      </c>
      <c r="N14" s="76" t="n">
        <v>-0.592850465</v>
      </c>
      <c r="O14" s="76" t="n">
        <v>0</v>
      </c>
      <c r="P14" s="76" t="n">
        <v>0</v>
      </c>
      <c r="Q14" s="76" t="n">
        <v>0</v>
      </c>
      <c r="R14" s="76" t="n">
        <v>0</v>
      </c>
      <c r="S14" s="76" t="n">
        <v>0</v>
      </c>
      <c r="T14" s="76" t="n">
        <v>-1.9496009462</v>
      </c>
      <c r="U14" s="76" t="n">
        <v>0</v>
      </c>
      <c r="V14" s="76" t="n">
        <v>5E-012</v>
      </c>
      <c r="W14" s="76" t="n">
        <v>0</v>
      </c>
      <c r="X14" s="76" t="n">
        <v>0</v>
      </c>
      <c r="Y14" s="76" t="n">
        <v>0</v>
      </c>
      <c r="Z14" s="76" t="n">
        <v>0</v>
      </c>
      <c r="AA14" s="76" t="n">
        <v>0</v>
      </c>
      <c r="AB14" s="76" t="n">
        <v>0</v>
      </c>
      <c r="AC14" s="76" t="n">
        <v>0</v>
      </c>
      <c r="AD14" s="76" t="n">
        <v>0</v>
      </c>
      <c r="AE14" s="76" t="n">
        <v>0</v>
      </c>
      <c r="AF14" s="76" t="n">
        <v>0</v>
      </c>
      <c r="AG14" s="76" t="n">
        <v>0</v>
      </c>
      <c r="AH14" s="76" t="n">
        <v>0</v>
      </c>
      <c r="AI14" s="76"/>
      <c r="AJ14" s="78" t="n">
        <v>-12.23178870392</v>
      </c>
      <c r="AK14" s="79"/>
      <c r="AL14" s="78" t="n">
        <v>-0.00784384017499917</v>
      </c>
      <c r="AM14" s="47"/>
      <c r="AN14" s="47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 t="n">
        <v>0</v>
      </c>
      <c r="I15" s="76"/>
      <c r="J15" s="76" t="n">
        <v>-11.51821267</v>
      </c>
      <c r="K15" s="76"/>
      <c r="L15" s="76" t="n">
        <v>3.11164593</v>
      </c>
      <c r="M15" s="76" t="n">
        <v>0</v>
      </c>
      <c r="N15" s="76" t="n">
        <v>0</v>
      </c>
      <c r="O15" s="76" t="n">
        <v>0</v>
      </c>
      <c r="P15" s="76" t="n">
        <v>0.00127867</v>
      </c>
      <c r="Q15" s="76" t="n">
        <v>0</v>
      </c>
      <c r="R15" s="76" t="n">
        <v>-0.00097908</v>
      </c>
      <c r="S15" s="76" t="n">
        <v>0</v>
      </c>
      <c r="T15" s="76" t="n">
        <v>-0.00107228</v>
      </c>
      <c r="U15" s="76" t="n">
        <v>0</v>
      </c>
      <c r="V15" s="76" t="n">
        <v>-0.00088839</v>
      </c>
      <c r="W15" s="76" t="n">
        <v>0</v>
      </c>
      <c r="X15" s="76" t="n">
        <v>-0.00340326</v>
      </c>
      <c r="Y15" s="76" t="n">
        <v>0</v>
      </c>
      <c r="Z15" s="76" t="n">
        <v>0</v>
      </c>
      <c r="AA15" s="76" t="n">
        <v>0</v>
      </c>
      <c r="AB15" s="76" t="n">
        <v>0</v>
      </c>
      <c r="AC15" s="76" t="n">
        <v>0</v>
      </c>
      <c r="AD15" s="76" t="n">
        <v>0</v>
      </c>
      <c r="AE15" s="76" t="n">
        <v>0</v>
      </c>
      <c r="AF15" s="76" t="n">
        <v>0</v>
      </c>
      <c r="AG15" s="76" t="n">
        <v>0</v>
      </c>
      <c r="AH15" s="76" t="n">
        <v>0</v>
      </c>
      <c r="AI15" s="76"/>
      <c r="AJ15" s="78" t="n">
        <v>-8.41163108</v>
      </c>
      <c r="AK15" s="79"/>
      <c r="AL15" s="78" t="n">
        <v>-6.98243036</v>
      </c>
      <c r="AM15" s="47"/>
      <c r="AN15" s="47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n">
        <v>-4.25405830999998</v>
      </c>
      <c r="G16" s="68"/>
      <c r="H16" s="87" t="n">
        <v>39.34747129</v>
      </c>
      <c r="I16" s="68"/>
      <c r="J16" s="86" t="n">
        <v>-15.71507497231</v>
      </c>
      <c r="K16" s="68"/>
      <c r="L16" s="86" t="n">
        <v>-2.380829060415</v>
      </c>
      <c r="M16" s="68"/>
      <c r="N16" s="86" t="n">
        <v>-0.592850465</v>
      </c>
      <c r="O16" s="68"/>
      <c r="P16" s="86" t="n">
        <v>0.00127867</v>
      </c>
      <c r="Q16" s="68"/>
      <c r="R16" s="86" t="n">
        <v>-0.00097908</v>
      </c>
      <c r="S16" s="68"/>
      <c r="T16" s="86" t="n">
        <v>-1.9506732262</v>
      </c>
      <c r="U16" s="68"/>
      <c r="V16" s="86" t="n">
        <v>-0.000888389995</v>
      </c>
      <c r="W16" s="68"/>
      <c r="X16" s="86" t="n">
        <v>-0.00340326</v>
      </c>
      <c r="Y16" s="68"/>
      <c r="Z16" s="86" t="n">
        <v>0</v>
      </c>
      <c r="AA16" s="68"/>
      <c r="AB16" s="86" t="n">
        <v>0</v>
      </c>
      <c r="AC16" s="68"/>
      <c r="AD16" s="86" t="n">
        <v>0</v>
      </c>
      <c r="AE16" s="68"/>
      <c r="AF16" s="86" t="n">
        <v>0</v>
      </c>
      <c r="AG16" s="68"/>
      <c r="AH16" s="86" t="n">
        <v>0</v>
      </c>
      <c r="AJ16" s="86" t="n">
        <v>-24.89747809392</v>
      </c>
      <c r="AK16" s="79"/>
      <c r="AL16" s="78" t="n">
        <v>-7.47717287017502</v>
      </c>
      <c r="AM16" s="47"/>
      <c r="AN16" s="47"/>
    </row>
    <row r="17" customFormat="false" ht="12.75" hidden="false" customHeight="false" outlineLevel="0" collapsed="false">
      <c r="A17" s="81" t="s">
        <v>90</v>
      </c>
      <c r="C17" s="54"/>
      <c r="D17" s="75"/>
      <c r="E17" s="75"/>
      <c r="F17" s="76"/>
      <c r="G17" s="76"/>
      <c r="H17" s="76"/>
      <c r="I17" s="76"/>
      <c r="J17" s="76" t="n">
        <v>0</v>
      </c>
      <c r="K17" s="76" t="n">
        <v>0</v>
      </c>
      <c r="L17" s="76" t="n">
        <v>0</v>
      </c>
      <c r="M17" s="76" t="n">
        <v>0</v>
      </c>
      <c r="N17" s="76" t="n">
        <v>0</v>
      </c>
      <c r="O17" s="76" t="n">
        <v>0</v>
      </c>
      <c r="P17" s="76" t="n">
        <v>0</v>
      </c>
      <c r="Q17" s="76" t="n">
        <v>0</v>
      </c>
      <c r="R17" s="76" t="n">
        <v>0</v>
      </c>
      <c r="S17" s="76" t="n">
        <v>0</v>
      </c>
      <c r="T17" s="76" t="n">
        <v>0</v>
      </c>
      <c r="U17" s="76" t="n">
        <v>0</v>
      </c>
      <c r="V17" s="76" t="n">
        <v>0</v>
      </c>
      <c r="W17" s="76" t="n">
        <v>0</v>
      </c>
      <c r="X17" s="76" t="n">
        <v>0</v>
      </c>
      <c r="Y17" s="76" t="n">
        <v>0</v>
      </c>
      <c r="Z17" s="76" t="n">
        <v>0</v>
      </c>
      <c r="AA17" s="76" t="n">
        <v>0</v>
      </c>
      <c r="AB17" s="76" t="n">
        <v>0</v>
      </c>
      <c r="AC17" s="76" t="n">
        <v>0</v>
      </c>
      <c r="AD17" s="76" t="n">
        <v>0</v>
      </c>
      <c r="AE17" s="76" t="n">
        <v>0</v>
      </c>
      <c r="AF17" s="76" t="n">
        <v>0</v>
      </c>
      <c r="AG17" s="76" t="n">
        <v>0</v>
      </c>
      <c r="AH17" s="76" t="n">
        <v>0</v>
      </c>
      <c r="AI17" s="76"/>
      <c r="AJ17" s="78" t="n">
        <v>0</v>
      </c>
      <c r="AK17" s="79"/>
      <c r="AL17" s="47"/>
      <c r="AM17" s="47"/>
      <c r="AN17" s="47"/>
    </row>
    <row r="18" customFormat="false" ht="12.75" hidden="false" customHeight="false" outlineLevel="0" collapsed="false">
      <c r="B18" s="44"/>
      <c r="C18" s="45"/>
      <c r="AH18" s="88"/>
      <c r="AI18" s="45"/>
      <c r="AK18" s="47"/>
    </row>
    <row r="19" customFormat="false" ht="12.75" hidden="false" customHeight="false" outlineLevel="0" collapsed="false">
      <c r="B19" s="44"/>
      <c r="C19" s="45"/>
      <c r="F19" s="78" t="n">
        <v>-0.486898670000016</v>
      </c>
      <c r="H19" s="78" t="n">
        <v>0</v>
      </c>
      <c r="J19" s="78" t="n">
        <v>-6.98714509657</v>
      </c>
      <c r="L19" s="78" t="n">
        <v>-0.00149783161499961</v>
      </c>
      <c r="N19" s="78" t="n">
        <v>-0.000338051999999922</v>
      </c>
      <c r="P19" s="78" t="n">
        <v>7.19999999999844E-007</v>
      </c>
      <c r="R19" s="78" t="n">
        <v>-5.99999999999906E-007</v>
      </c>
      <c r="T19" s="78" t="n">
        <v>-0.00129022999999995</v>
      </c>
      <c r="V19" s="78" t="n">
        <v>-5.19984999999791E-007</v>
      </c>
      <c r="X19" s="78" t="n">
        <v>-2.59000500000064E-006</v>
      </c>
      <c r="Z19" s="78" t="n">
        <v>0</v>
      </c>
      <c r="AB19" s="78" t="n">
        <v>0</v>
      </c>
      <c r="AD19" s="78" t="n">
        <v>0</v>
      </c>
      <c r="AF19" s="78" t="n">
        <v>0</v>
      </c>
      <c r="AH19" s="78" t="n">
        <v>0</v>
      </c>
      <c r="AI19" s="45"/>
      <c r="AJ19" s="78" t="n">
        <v>-7.47717287017502</v>
      </c>
      <c r="AK19" s="47"/>
    </row>
    <row r="20" customFormat="false" ht="12.75" hidden="false" customHeight="false" outlineLevel="0" collapsed="false">
      <c r="B20" s="44"/>
      <c r="C20" s="45"/>
      <c r="N20" s="89"/>
      <c r="P20" s="51"/>
      <c r="AI20" s="45"/>
      <c r="AK20" s="47"/>
    </row>
    <row r="21" customFormat="false" ht="12.75" hidden="false" customHeight="false" outlineLevel="0" collapsed="false">
      <c r="B21" s="44"/>
      <c r="C21" s="45"/>
      <c r="N21" s="89"/>
      <c r="P21" s="51"/>
      <c r="AI21" s="45"/>
      <c r="AK21" s="47"/>
    </row>
    <row r="22" customFormat="false" ht="13.5" hidden="false" customHeight="false" outlineLevel="0" collapsed="false">
      <c r="A22" s="72" t="s">
        <v>143</v>
      </c>
      <c r="B22" s="73"/>
      <c r="C22" s="63"/>
      <c r="D22" s="64"/>
      <c r="E22" s="64"/>
      <c r="F22" s="63"/>
      <c r="G22" s="63"/>
      <c r="H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K22" s="47"/>
    </row>
    <row r="23" customFormat="false" ht="12.75" hidden="false" customHeight="false" outlineLevel="0" collapsed="false">
      <c r="A23" s="80" t="s">
        <v>78</v>
      </c>
      <c r="B23" s="45" t="n">
        <v>1</v>
      </c>
      <c r="C23" s="54"/>
      <c r="D23" s="75" t="s">
        <v>91</v>
      </c>
      <c r="E23" s="75" t="s">
        <v>57</v>
      </c>
      <c r="F23" s="76" t="n">
        <v>85.18884036</v>
      </c>
      <c r="G23" s="76"/>
      <c r="H23" s="76" t="n">
        <v>0</v>
      </c>
      <c r="J23" s="76" t="n">
        <v>0</v>
      </c>
      <c r="K23" s="76"/>
      <c r="L23" s="76" t="n">
        <v>0</v>
      </c>
      <c r="M23" s="76"/>
      <c r="N23" s="76" t="n">
        <v>0</v>
      </c>
      <c r="O23" s="76"/>
      <c r="P23" s="76" t="n">
        <v>0</v>
      </c>
      <c r="Q23" s="76"/>
      <c r="R23" s="76" t="n">
        <v>0</v>
      </c>
      <c r="S23" s="76"/>
      <c r="T23" s="76" t="n">
        <v>0</v>
      </c>
      <c r="U23" s="76"/>
      <c r="V23" s="76" t="n">
        <v>0</v>
      </c>
      <c r="W23" s="76"/>
      <c r="X23" s="76" t="n">
        <v>0</v>
      </c>
      <c r="Y23" s="76"/>
      <c r="Z23" s="76" t="n">
        <v>0</v>
      </c>
      <c r="AA23" s="76"/>
      <c r="AB23" s="76" t="n">
        <v>0</v>
      </c>
      <c r="AC23" s="76"/>
      <c r="AD23" s="76" t="n">
        <v>0</v>
      </c>
      <c r="AE23" s="76"/>
      <c r="AF23" s="76" t="n">
        <v>0</v>
      </c>
      <c r="AG23" s="76"/>
      <c r="AH23" s="76" t="n">
        <v>0</v>
      </c>
      <c r="AI23" s="77"/>
      <c r="AJ23" s="78" t="n">
        <v>85.18884036</v>
      </c>
      <c r="AK23" s="90"/>
    </row>
    <row r="24" customFormat="false" ht="12.75" hidden="false" customHeight="false" outlineLevel="0" collapsed="false">
      <c r="A24" s="80" t="s">
        <v>83</v>
      </c>
      <c r="B24" s="45" t="n">
        <v>1</v>
      </c>
      <c r="C24" s="54"/>
      <c r="D24" s="75" t="s">
        <v>91</v>
      </c>
      <c r="E24" s="75" t="s">
        <v>50</v>
      </c>
      <c r="F24" s="76" t="n">
        <v>-88.956</v>
      </c>
      <c r="G24" s="76"/>
      <c r="H24" s="76" t="n">
        <v>0</v>
      </c>
      <c r="J24" s="76" t="n">
        <v>0</v>
      </c>
      <c r="K24" s="76"/>
      <c r="L24" s="76" t="n">
        <v>0</v>
      </c>
      <c r="M24" s="76"/>
      <c r="N24" s="76" t="n">
        <v>0</v>
      </c>
      <c r="O24" s="76"/>
      <c r="P24" s="76" t="n">
        <v>0</v>
      </c>
      <c r="Q24" s="76"/>
      <c r="R24" s="76" t="n">
        <v>0</v>
      </c>
      <c r="S24" s="76"/>
      <c r="T24" s="76" t="n">
        <v>0</v>
      </c>
      <c r="U24" s="76"/>
      <c r="V24" s="76" t="n">
        <v>0</v>
      </c>
      <c r="W24" s="76"/>
      <c r="X24" s="76" t="n">
        <v>0</v>
      </c>
      <c r="Y24" s="76"/>
      <c r="Z24" s="76" t="n">
        <v>0</v>
      </c>
      <c r="AA24" s="76"/>
      <c r="AB24" s="76" t="n">
        <v>0</v>
      </c>
      <c r="AC24" s="76"/>
      <c r="AD24" s="76" t="n">
        <v>0</v>
      </c>
      <c r="AE24" s="76"/>
      <c r="AF24" s="76" t="n">
        <v>0</v>
      </c>
      <c r="AG24" s="76"/>
      <c r="AH24" s="76" t="n">
        <v>0</v>
      </c>
      <c r="AI24" s="77"/>
      <c r="AJ24" s="78" t="n">
        <v>-88.956</v>
      </c>
      <c r="AK24" s="90"/>
    </row>
    <row r="25" customFormat="false" ht="12.75" hidden="false" customHeight="false" outlineLevel="0" collapsed="false">
      <c r="A25" s="80" t="s">
        <v>81</v>
      </c>
      <c r="C25" s="54"/>
      <c r="D25" s="75"/>
      <c r="E25" s="75" t="s">
        <v>34</v>
      </c>
      <c r="F25" s="76"/>
      <c r="G25" s="76"/>
      <c r="H25" s="76" t="n">
        <v>39.34747129</v>
      </c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7"/>
      <c r="AJ25" s="78" t="n">
        <v>0</v>
      </c>
      <c r="AK25" s="90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</row>
    <row r="26" customFormat="false" ht="12.75" hidden="false" customHeight="false" outlineLevel="0" collapsed="false">
      <c r="A26" s="80" t="s">
        <v>84</v>
      </c>
      <c r="B26" s="45" t="n">
        <v>3</v>
      </c>
      <c r="C26" s="54"/>
      <c r="D26" s="75" t="s">
        <v>85</v>
      </c>
      <c r="E26" s="75" t="s">
        <v>31</v>
      </c>
      <c r="F26" s="76"/>
      <c r="G26" s="76"/>
      <c r="H26" s="76"/>
      <c r="J26" s="76" t="n">
        <v>39.32158501</v>
      </c>
      <c r="K26" s="76"/>
      <c r="L26" s="76" t="n">
        <v>3.10978754000001</v>
      </c>
      <c r="M26" s="76"/>
      <c r="N26" s="76" t="n">
        <v>-29.62562065</v>
      </c>
      <c r="O26" s="76"/>
      <c r="P26" s="76" t="n">
        <v>0</v>
      </c>
      <c r="Q26" s="76"/>
      <c r="R26" s="76" t="n">
        <v>0</v>
      </c>
      <c r="S26" s="76"/>
      <c r="T26" s="76" t="n">
        <v>-97.41557081</v>
      </c>
      <c r="U26" s="76"/>
      <c r="V26" s="76" t="n">
        <v>-2E-008</v>
      </c>
      <c r="W26" s="76"/>
      <c r="X26" s="76" t="n">
        <v>1E-008</v>
      </c>
      <c r="Y26" s="76"/>
      <c r="Z26" s="76" t="n">
        <v>0</v>
      </c>
      <c r="AA26" s="76"/>
      <c r="AB26" s="76" t="n">
        <v>0</v>
      </c>
      <c r="AC26" s="76"/>
      <c r="AD26" s="76" t="n">
        <v>0</v>
      </c>
      <c r="AE26" s="76"/>
      <c r="AF26" s="76" t="n">
        <v>0</v>
      </c>
      <c r="AG26" s="76"/>
      <c r="AH26" s="76" t="n">
        <v>0</v>
      </c>
      <c r="AI26" s="76"/>
      <c r="AJ26" s="78" t="n">
        <v>-84.60981892</v>
      </c>
      <c r="AK26" s="90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2.75" hidden="false" customHeight="false" outlineLevel="0" collapsed="false">
      <c r="A27" s="81" t="s">
        <v>86</v>
      </c>
      <c r="B27" s="45" t="n">
        <v>4</v>
      </c>
      <c r="C27" s="54"/>
      <c r="D27" s="75" t="s">
        <v>87</v>
      </c>
      <c r="E27" s="75" t="s">
        <v>31</v>
      </c>
      <c r="F27" s="76"/>
      <c r="G27" s="76"/>
      <c r="H27" s="76"/>
      <c r="J27" s="76" t="n">
        <v>-4.19410148574</v>
      </c>
      <c r="K27" s="76"/>
      <c r="L27" s="76" t="n">
        <v>-5.4890195488</v>
      </c>
      <c r="M27" s="76"/>
      <c r="N27" s="76" t="n">
        <v>-0.592512413</v>
      </c>
      <c r="O27" s="76"/>
      <c r="P27" s="76" t="n">
        <v>0</v>
      </c>
      <c r="Q27" s="76"/>
      <c r="R27" s="76" t="n">
        <v>0</v>
      </c>
      <c r="S27" s="76"/>
      <c r="T27" s="76" t="n">
        <v>-1.9483114162</v>
      </c>
      <c r="U27" s="76"/>
      <c r="V27" s="76" t="n">
        <v>-1E-011</v>
      </c>
      <c r="W27" s="76"/>
      <c r="X27" s="76" t="n">
        <v>5E-012</v>
      </c>
      <c r="Y27" s="76"/>
      <c r="Z27" s="76" t="n">
        <v>0</v>
      </c>
      <c r="AA27" s="76"/>
      <c r="AB27" s="76" t="n">
        <v>0</v>
      </c>
      <c r="AC27" s="76"/>
      <c r="AD27" s="76" t="n">
        <v>0</v>
      </c>
      <c r="AE27" s="76"/>
      <c r="AF27" s="76" t="n">
        <v>0</v>
      </c>
      <c r="AG27" s="76"/>
      <c r="AH27" s="76" t="n">
        <v>0</v>
      </c>
      <c r="AI27" s="76"/>
      <c r="AJ27" s="78" t="n">
        <v>-12.223944863745</v>
      </c>
      <c r="AK27" s="90"/>
    </row>
    <row r="28" customFormat="false" ht="12.75" hidden="false" customHeight="false" outlineLevel="0" collapsed="false">
      <c r="A28" s="81" t="s">
        <v>88</v>
      </c>
      <c r="B28" s="45" t="n">
        <v>5</v>
      </c>
      <c r="C28" s="54"/>
      <c r="D28" s="75" t="s">
        <v>87</v>
      </c>
      <c r="E28" s="75" t="s">
        <v>28</v>
      </c>
      <c r="F28" s="76"/>
      <c r="G28" s="76"/>
      <c r="H28" s="76"/>
      <c r="J28" s="76" t="n">
        <v>-4.53382839</v>
      </c>
      <c r="K28" s="76"/>
      <c r="L28" s="76" t="n">
        <v>3.10968832</v>
      </c>
      <c r="M28" s="76"/>
      <c r="N28" s="76" t="n">
        <v>0</v>
      </c>
      <c r="O28" s="76"/>
      <c r="P28" s="76" t="n">
        <v>0.00127795</v>
      </c>
      <c r="Q28" s="76"/>
      <c r="R28" s="76" t="n">
        <v>-0.00097848</v>
      </c>
      <c r="S28" s="76"/>
      <c r="T28" s="76" t="n">
        <v>-0.00107158</v>
      </c>
      <c r="U28" s="76"/>
      <c r="V28" s="76" t="n">
        <v>-0.00088787</v>
      </c>
      <c r="W28" s="76"/>
      <c r="X28" s="76" t="n">
        <v>-0.00340067</v>
      </c>
      <c r="Y28" s="76"/>
      <c r="Z28" s="76" t="n">
        <v>0</v>
      </c>
      <c r="AA28" s="76"/>
      <c r="AB28" s="76" t="n">
        <v>0</v>
      </c>
      <c r="AC28" s="76"/>
      <c r="AD28" s="76" t="n">
        <v>0</v>
      </c>
      <c r="AE28" s="76"/>
      <c r="AF28" s="76" t="n">
        <v>0</v>
      </c>
      <c r="AG28" s="76"/>
      <c r="AH28" s="76" t="n">
        <v>0</v>
      </c>
      <c r="AI28" s="76"/>
      <c r="AJ28" s="78" t="n">
        <v>-1.42920072</v>
      </c>
      <c r="AK28" s="90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</row>
    <row r="29" customFormat="false" ht="12.75" hidden="false" customHeight="false" outlineLevel="0" collapsed="false">
      <c r="A29" s="81" t="s">
        <v>92</v>
      </c>
      <c r="C29" s="54"/>
      <c r="D29" s="75"/>
      <c r="E29" s="75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8" t="n">
        <v>0</v>
      </c>
      <c r="AK29" s="90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</row>
    <row r="30" customFormat="false" ht="13.5" hidden="false" customHeight="false" outlineLevel="0" collapsed="false">
      <c r="A30" s="91" t="s">
        <v>89</v>
      </c>
      <c r="C30" s="68"/>
      <c r="D30" s="75"/>
      <c r="E30" s="75"/>
      <c r="F30" s="92" t="n">
        <v>-3.76715963999996</v>
      </c>
      <c r="G30" s="68"/>
      <c r="H30" s="92" t="n">
        <v>39.34747129</v>
      </c>
      <c r="J30" s="92" t="n">
        <v>-8.72792987574</v>
      </c>
      <c r="K30" s="68"/>
      <c r="L30" s="92" t="n">
        <v>-2.3793312288</v>
      </c>
      <c r="M30" s="68"/>
      <c r="N30" s="92" t="n">
        <v>-0.592512413</v>
      </c>
      <c r="O30" s="68"/>
      <c r="P30" s="92" t="n">
        <v>0.00127795</v>
      </c>
      <c r="Q30" s="68"/>
      <c r="R30" s="92" t="n">
        <v>-0.00097848</v>
      </c>
      <c r="S30" s="68"/>
      <c r="T30" s="92" t="n">
        <v>-1.9493829962</v>
      </c>
      <c r="U30" s="68"/>
      <c r="V30" s="92" t="n">
        <v>-0.00088787001</v>
      </c>
      <c r="W30" s="68"/>
      <c r="X30" s="92" t="n">
        <v>-0.003400669995</v>
      </c>
      <c r="Y30" s="68"/>
      <c r="Z30" s="92" t="n">
        <v>0</v>
      </c>
      <c r="AA30" s="68"/>
      <c r="AB30" s="92" t="n">
        <v>0</v>
      </c>
      <c r="AC30" s="68"/>
      <c r="AD30" s="92" t="n">
        <v>0</v>
      </c>
      <c r="AE30" s="68"/>
      <c r="AF30" s="92" t="n">
        <v>0</v>
      </c>
      <c r="AG30" s="68"/>
      <c r="AH30" s="92" t="n">
        <v>0</v>
      </c>
      <c r="AJ30" s="92" t="n">
        <v>-17.420305223745</v>
      </c>
      <c r="AK30" s="90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</row>
    <row r="31" customFormat="false" ht="12.75" hidden="false" customHeight="false" outlineLevel="0" collapsed="false">
      <c r="B31" s="44"/>
      <c r="C31" s="45"/>
      <c r="AI31" s="45"/>
      <c r="AK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</row>
    <row r="32" customFormat="false" ht="12.75" hidden="false" customHeight="false" outlineLevel="0" collapsed="false">
      <c r="B32" s="44"/>
      <c r="C32" s="45"/>
      <c r="AI32" s="45"/>
      <c r="AK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</sheetData>
  <conditionalFormatting sqref="F19 H19 J19 L19 N19 P19 R19 T19 V19 X19 Z19 AB19 AD19 AF19 AH19 AJ19 AL10:AL16">
    <cfRule type="cellIs" priority="2" operator="notBetween" aboveAverage="0" equalAverage="0" bottom="0" percent="0" rank="0" text="" dxfId="2">
      <formula>1</formula>
      <formula>-1</formula>
    </cfRule>
  </conditionalFormatting>
  <printOptions headings="false" gridLines="false" gridLinesSet="true" horizontalCentered="true" verticalCentered="true"/>
  <pageMargins left="0.5" right="0.25" top="0.25" bottom="0.75" header="0.511811023622047" footer="0.5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&amp;LPage &amp;P of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5" topLeftCell="F7" activePane="bottomRight" state="frozen"/>
      <selection pane="topLeft" activeCell="A1" activeCellId="0" sqref="A1"/>
      <selection pane="topRight" activeCell="F1" activeCellId="0" sqref="F1"/>
      <selection pane="bottomLeft" activeCell="A7" activeCellId="0" sqref="A7"/>
      <selection pane="bottomRight" activeCell="AJ22" activeCellId="0" sqref="AJ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2" width="31.85"/>
    <col collapsed="false" customWidth="true" hidden="true" outlineLevel="0" max="5" min="2" style="52" width="2.42"/>
    <col collapsed="false" customWidth="true" hidden="false" outlineLevel="0" max="6" min="6" style="52" width="11.85"/>
    <col collapsed="false" customWidth="true" hidden="false" outlineLevel="0" max="7" min="7" style="52" width="1.56"/>
    <col collapsed="false" customWidth="true" hidden="false" outlineLevel="0" max="8" min="8" style="52" width="11.85"/>
    <col collapsed="false" customWidth="true" hidden="false" outlineLevel="0" max="9" min="9" style="52" width="1.56"/>
    <col collapsed="false" customWidth="true" hidden="false" outlineLevel="0" max="10" min="10" style="52" width="11.85"/>
    <col collapsed="false" customWidth="true" hidden="false" outlineLevel="0" max="11" min="11" style="52" width="1.56"/>
    <col collapsed="false" customWidth="true" hidden="false" outlineLevel="0" max="12" min="12" style="52" width="11.85"/>
    <col collapsed="false" customWidth="true" hidden="false" outlineLevel="0" max="13" min="13" style="52" width="1.56"/>
    <col collapsed="false" customWidth="true" hidden="false" outlineLevel="0" max="14" min="14" style="52" width="11.85"/>
    <col collapsed="false" customWidth="true" hidden="false" outlineLevel="0" max="15" min="15" style="52" width="1.56"/>
    <col collapsed="false" customWidth="true" hidden="false" outlineLevel="0" max="16" min="16" style="52" width="11.85"/>
    <col collapsed="false" customWidth="true" hidden="false" outlineLevel="0" max="17" min="17" style="52" width="1.56"/>
    <col collapsed="false" customWidth="true" hidden="false" outlineLevel="0" max="18" min="18" style="52" width="11.85"/>
    <col collapsed="false" customWidth="true" hidden="false" outlineLevel="0" max="19" min="19" style="52" width="1.56"/>
    <col collapsed="false" customWidth="true" hidden="false" outlineLevel="0" max="20" min="20" style="52" width="11.85"/>
    <col collapsed="false" customWidth="true" hidden="false" outlineLevel="0" max="21" min="21" style="52" width="1.56"/>
    <col collapsed="false" customWidth="true" hidden="false" outlineLevel="0" max="22" min="22" style="52" width="11.85"/>
    <col collapsed="false" customWidth="true" hidden="false" outlineLevel="0" max="23" min="23" style="52" width="1.56"/>
    <col collapsed="false" customWidth="true" hidden="false" outlineLevel="0" max="24" min="24" style="52" width="11.85"/>
    <col collapsed="false" customWidth="true" hidden="false" outlineLevel="0" max="25" min="25" style="52" width="1.56"/>
    <col collapsed="false" customWidth="true" hidden="false" outlineLevel="0" max="26" min="26" style="52" width="11.85"/>
    <col collapsed="false" customWidth="true" hidden="false" outlineLevel="0" max="27" min="27" style="52" width="1.56"/>
    <col collapsed="false" customWidth="true" hidden="false" outlineLevel="0" max="28" min="28" style="52" width="11.85"/>
    <col collapsed="false" customWidth="true" hidden="false" outlineLevel="0" max="29" min="29" style="52" width="1.56"/>
    <col collapsed="false" customWidth="true" hidden="false" outlineLevel="0" max="30" min="30" style="52" width="11.85"/>
    <col collapsed="false" customWidth="true" hidden="false" outlineLevel="0" max="31" min="31" style="52" width="1.56"/>
    <col collapsed="false" customWidth="true" hidden="false" outlineLevel="0" max="32" min="32" style="52" width="11.85"/>
    <col collapsed="false" customWidth="true" hidden="false" outlineLevel="0" max="33" min="33" style="52" width="1.56"/>
    <col collapsed="false" customWidth="true" hidden="false" outlineLevel="0" max="34" min="34" style="52" width="12.14"/>
    <col collapsed="false" customWidth="true" hidden="false" outlineLevel="0" max="36" min="35" style="52" width="7.99"/>
    <col collapsed="false" customWidth="false" hidden="false" outlineLevel="0" max="257" min="37" style="52" width="9.14"/>
  </cols>
  <sheetData>
    <row r="1" customFormat="false" ht="12.75" hidden="false" customHeight="false" outlineLevel="0" collapsed="false">
      <c r="A1" s="48" t="s">
        <v>139</v>
      </c>
      <c r="B1" s="48"/>
      <c r="C1" s="45"/>
      <c r="D1" s="46"/>
      <c r="E1" s="46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9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  <c r="IW1" s="45"/>
    </row>
    <row r="2" customFormat="false" ht="12.75" hidden="false" customHeight="false" outlineLevel="0" collapsed="false">
      <c r="A2" s="48"/>
      <c r="B2" s="48"/>
      <c r="C2" s="45"/>
      <c r="D2" s="46"/>
      <c r="E2" s="46"/>
      <c r="F2" s="45"/>
      <c r="G2" s="45"/>
      <c r="H2" s="45"/>
      <c r="I2" s="0"/>
      <c r="J2" s="0"/>
      <c r="K2" s="0"/>
      <c r="L2" s="0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50"/>
      <c r="AG2" s="45"/>
      <c r="AH2" s="50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</row>
    <row r="3" customFormat="false" ht="12.75" hidden="false" customHeight="false" outlineLevel="0" collapsed="false">
      <c r="A3" s="44"/>
      <c r="B3" s="44"/>
      <c r="C3" s="45"/>
      <c r="D3" s="46"/>
      <c r="E3" s="46"/>
      <c r="F3" s="45"/>
      <c r="G3" s="45"/>
      <c r="H3" s="51"/>
      <c r="I3" s="0"/>
      <c r="J3" s="0"/>
      <c r="K3" s="0"/>
      <c r="L3" s="0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</row>
    <row r="4" customFormat="false" ht="45.75" hidden="false" customHeight="true" outlineLevel="0" collapsed="false">
      <c r="A4" s="44"/>
      <c r="B4" s="44"/>
      <c r="C4" s="45"/>
      <c r="D4" s="46"/>
      <c r="E4" s="46"/>
      <c r="F4" s="45"/>
      <c r="G4" s="45"/>
      <c r="H4" s="45"/>
      <c r="I4" s="0"/>
      <c r="J4" s="0"/>
      <c r="K4" s="0"/>
      <c r="L4" s="0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</row>
    <row r="5" customFormat="false" ht="12.75" hidden="false" customHeight="false" outlineLevel="0" collapsed="false">
      <c r="A5" s="53" t="n">
        <f aca="false">EDATE(PromptMonth,-1)+DayOfTheMonth-1</f>
        <v>36913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45"/>
      <c r="AI5" s="47"/>
      <c r="AJ5" s="45" t="s">
        <v>144</v>
      </c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2.75" hidden="tru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3</v>
      </c>
      <c r="K6" s="57"/>
      <c r="L6" s="115" t="n">
        <v>4</v>
      </c>
      <c r="M6" s="57"/>
      <c r="N6" s="115" t="n">
        <v>5</v>
      </c>
      <c r="O6" s="57"/>
      <c r="P6" s="115" t="n">
        <v>6</v>
      </c>
      <c r="Q6" s="57"/>
      <c r="R6" s="115" t="n">
        <v>7</v>
      </c>
      <c r="S6" s="57"/>
      <c r="T6" s="115" t="n">
        <v>8</v>
      </c>
      <c r="U6" s="57"/>
      <c r="V6" s="115" t="n">
        <v>9</v>
      </c>
      <c r="W6" s="57"/>
      <c r="X6" s="115" t="n">
        <v>10</v>
      </c>
      <c r="Y6" s="57"/>
      <c r="Z6" s="115" t="n">
        <v>11</v>
      </c>
      <c r="AA6" s="57"/>
      <c r="AB6" s="115" t="n">
        <v>12</v>
      </c>
      <c r="AC6" s="57"/>
      <c r="AD6" s="115" t="n">
        <v>13</v>
      </c>
      <c r="AE6" s="57"/>
      <c r="AF6" s="115" t="n">
        <v>14</v>
      </c>
      <c r="AG6" s="57"/>
      <c r="AH6" s="57"/>
      <c r="AI6" s="61"/>
      <c r="AJ6" s="61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  <c r="IW6" s="54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</f>
        <v>45926.9643949879</v>
      </c>
      <c r="G7" s="65"/>
      <c r="H7" s="65" t="n">
        <f aca="false">EOMONTH(F7,1)</f>
        <v>45961</v>
      </c>
      <c r="I7" s="65"/>
      <c r="J7" s="65" t="n">
        <f aca="false">EOMONTH(H7,1)</f>
        <v>45991</v>
      </c>
      <c r="K7" s="65"/>
      <c r="L7" s="65" t="n">
        <f aca="false">EOMONTH(J8,1)</f>
        <v>46022</v>
      </c>
      <c r="M7" s="65"/>
      <c r="N7" s="65" t="n">
        <f aca="false">EOMONTH(L8,1)</f>
        <v>46053</v>
      </c>
      <c r="O7" s="65"/>
      <c r="P7" s="65" t="n">
        <f aca="false">EOMONTH(N8,1)</f>
        <v>46081</v>
      </c>
      <c r="Q7" s="65"/>
      <c r="R7" s="65" t="n">
        <f aca="false">EOMONTH(P8,1)</f>
        <v>46112</v>
      </c>
      <c r="S7" s="65"/>
      <c r="T7" s="65" t="n">
        <f aca="false">EOMONTH(R8,1)</f>
        <v>46356</v>
      </c>
      <c r="U7" s="65"/>
      <c r="V7" s="65" t="n">
        <f aca="false">EOMONTH(T7,12)</f>
        <v>46721</v>
      </c>
      <c r="W7" s="65"/>
      <c r="X7" s="65" t="n">
        <f aca="false">EOMONTH(V7,12)</f>
        <v>47087</v>
      </c>
      <c r="Y7" s="65"/>
      <c r="Z7" s="65" t="n">
        <f aca="false">EOMONTH(X7,12)</f>
        <v>47452</v>
      </c>
      <c r="AA7" s="65"/>
      <c r="AB7" s="65" t="n">
        <f aca="false">EOMONTH(Z7,12)</f>
        <v>47817</v>
      </c>
      <c r="AC7" s="65"/>
      <c r="AD7" s="65" t="n">
        <f aca="false">EOMONTH(AB8,1)</f>
        <v>50009</v>
      </c>
      <c r="AE7" s="65"/>
      <c r="AF7" s="65" t="n">
        <f aca="false">EOMONTH(AD8,1)</f>
        <v>51835</v>
      </c>
      <c r="AG7" s="65"/>
      <c r="AH7" s="66" t="s">
        <v>74</v>
      </c>
      <c r="AI7" s="67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</f>
        <v>45926.9643949903</v>
      </c>
      <c r="G8" s="65"/>
      <c r="H8" s="65" t="n">
        <f aca="false">EOMONTH(F7,1)</f>
        <v>45961</v>
      </c>
      <c r="I8" s="65"/>
      <c r="J8" s="65" t="n">
        <f aca="false">EOMONTH(J7,0)</f>
        <v>45991</v>
      </c>
      <c r="K8" s="65"/>
      <c r="L8" s="65" t="n">
        <f aca="false">EOMONTH(L7,0)</f>
        <v>46022</v>
      </c>
      <c r="M8" s="65"/>
      <c r="N8" s="65" t="n">
        <f aca="false">EOMONTH(L8,1)</f>
        <v>46053</v>
      </c>
      <c r="O8" s="65"/>
      <c r="P8" s="65" t="n">
        <f aca="false">EOMONTH(N8,1)</f>
        <v>46081</v>
      </c>
      <c r="Q8" s="65"/>
      <c r="R8" s="71" t="n">
        <f aca="false">EOMONTH(R7,7)</f>
        <v>46326</v>
      </c>
      <c r="S8" s="65"/>
      <c r="T8" s="65" t="n">
        <f aca="false">EOMONTH(T7,11)</f>
        <v>46691</v>
      </c>
      <c r="U8" s="65"/>
      <c r="V8" s="65" t="n">
        <f aca="false">EOMONTH(V7,11)</f>
        <v>47057</v>
      </c>
      <c r="W8" s="65"/>
      <c r="X8" s="65" t="n">
        <f aca="false">EOMONTH(X7,11)</f>
        <v>47422</v>
      </c>
      <c r="Y8" s="65"/>
      <c r="Z8" s="65" t="n">
        <f aca="false">EOMONTH(Z7,11)</f>
        <v>47787</v>
      </c>
      <c r="AA8" s="65"/>
      <c r="AB8" s="65" t="n">
        <f aca="false">EOMONTH(AB7,71)</f>
        <v>49979</v>
      </c>
      <c r="AC8" s="65"/>
      <c r="AD8" s="65" t="n">
        <f aca="false">EOMONTH(AD7,59)</f>
        <v>51805</v>
      </c>
      <c r="AE8" s="65"/>
      <c r="AF8" s="65" t="n">
        <f aca="false">EOMONTH(AF7,93)</f>
        <v>54666</v>
      </c>
      <c r="AG8" s="65"/>
      <c r="AH8" s="66" t="str">
        <f aca="false">CONCATENATE(TEXT(F7,"mmm-yy"),"/",(TEXT(AF8,"mmm-yy")))</f>
        <v>Sep-25/Aug-49</v>
      </c>
      <c r="AI8" s="67"/>
      <c r="AJ8" s="54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</row>
    <row r="9" customFormat="false" ht="13.5" hidden="false" customHeight="false" outlineLevel="0" collapsed="false">
      <c r="A9" s="72" t="s">
        <v>145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45"/>
      <c r="AI9" s="47"/>
      <c r="AJ9" s="45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e">
        <f aca="false">'Financial Book Position'!F10-'Financial Position Prior Day'!F10</f>
        <v>#REF!</v>
      </c>
      <c r="G10" s="76"/>
      <c r="H10" s="76" t="e">
        <f aca="false">'Financial Book Position'!J10-'Financial Position Prior Day'!H10</f>
        <v>#REF!</v>
      </c>
      <c r="I10" s="76"/>
      <c r="J10" s="76" t="e">
        <f aca="false">'Financial Book Position'!L10-'Financial Position Prior Day'!J10</f>
        <v>#REF!</v>
      </c>
      <c r="K10" s="76"/>
      <c r="L10" s="76" t="e">
        <f aca="false">'Financial Book Position'!N10-'Financial Position Prior Day'!L10</f>
        <v>#REF!</v>
      </c>
      <c r="M10" s="76"/>
      <c r="N10" s="76" t="e">
        <f aca="false">'Financial Book Position'!P10-'Financial Position Prior Day'!N10</f>
        <v>#REF!</v>
      </c>
      <c r="O10" s="76"/>
      <c r="P10" s="76" t="e">
        <f aca="false">'Financial Book Position'!R10-'Financial Position Prior Day'!P10</f>
        <v>#REF!</v>
      </c>
      <c r="Q10" s="76"/>
      <c r="R10" s="76" t="e">
        <f aca="false">'Financial Book Position'!T10-'Financial Position Prior Day'!R10</f>
        <v>#REF!</v>
      </c>
      <c r="S10" s="76"/>
      <c r="T10" s="76" t="e">
        <f aca="false">'Financial Book Position'!V10-'Financial Position Prior Day'!T10</f>
        <v>#REF!</v>
      </c>
      <c r="U10" s="76"/>
      <c r="V10" s="76" t="e">
        <f aca="false">'Financial Book Position'!X10-'Financial Position Prior Day'!V10</f>
        <v>#REF!</v>
      </c>
      <c r="W10" s="76"/>
      <c r="X10" s="76" t="e">
        <f aca="false">'Financial Book Position'!Z10-'Financial Position Prior Day'!X10</f>
        <v>#REF!</v>
      </c>
      <c r="Y10" s="76"/>
      <c r="Z10" s="76" t="e">
        <f aca="false">'Financial Book Position'!AB10-'Financial Position Prior Day'!Z10</f>
        <v>#REF!</v>
      </c>
      <c r="AA10" s="76"/>
      <c r="AB10" s="76" t="e">
        <f aca="false">'Financial Book Position'!AD10-'Financial Position Prior Day'!AB10</f>
        <v>#REF!</v>
      </c>
      <c r="AC10" s="76"/>
      <c r="AD10" s="76" t="e">
        <f aca="false">'Financial Book Position'!AF10-'Financial Position Prior Day'!AD10</f>
        <v>#REF!</v>
      </c>
      <c r="AE10" s="76"/>
      <c r="AF10" s="76" t="e">
        <f aca="false">'Financial Book Position'!AH10-'Financial Position Prior Day'!AF10</f>
        <v>#REF!</v>
      </c>
      <c r="AG10" s="77"/>
      <c r="AH10" s="78" t="e">
        <f aca="false">SUM(F10:AF10)</f>
        <v>#REF!</v>
      </c>
      <c r="AI10" s="90"/>
      <c r="AJ10" s="45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f aca="false">'Financial Book Position'!F11-'Financial Position Prior Day'!F11</f>
        <v>0</v>
      </c>
      <c r="G11" s="76"/>
      <c r="H11" s="76" t="n">
        <f aca="false">'Financial Book Position'!J11-'Financial Position Prior Day'!H11</f>
        <v>-39.34747129</v>
      </c>
      <c r="I11" s="76"/>
      <c r="J11" s="76" t="n">
        <f aca="false">'Financial Book Position'!L11-'Financial Position Prior Day'!J11</f>
        <v>0</v>
      </c>
      <c r="K11" s="76"/>
      <c r="L11" s="76" t="n">
        <f aca="false">'Financial Book Position'!N11-'Financial Position Prior Day'!L11</f>
        <v>0</v>
      </c>
      <c r="M11" s="76"/>
      <c r="N11" s="76" t="n">
        <f aca="false">'Financial Book Position'!P11-'Financial Position Prior Day'!N11</f>
        <v>0</v>
      </c>
      <c r="O11" s="76"/>
      <c r="P11" s="76" t="n">
        <f aca="false">'Financial Book Position'!R11-'Financial Position Prior Day'!P11</f>
        <v>0</v>
      </c>
      <c r="Q11" s="76"/>
      <c r="R11" s="76" t="n">
        <f aca="false">'Financial Book Position'!T11-'Financial Position Prior Day'!R11</f>
        <v>0</v>
      </c>
      <c r="S11" s="76"/>
      <c r="T11" s="76" t="n">
        <f aca="false">'Financial Book Position'!V11-'Financial Position Prior Day'!T11</f>
        <v>0</v>
      </c>
      <c r="U11" s="76"/>
      <c r="V11" s="76" t="n">
        <f aca="false">'Financial Book Position'!X11-'Financial Position Prior Day'!V11</f>
        <v>0</v>
      </c>
      <c r="W11" s="76"/>
      <c r="X11" s="76" t="n">
        <f aca="false">'Financial Book Position'!Z11-'Financial Position Prior Day'!X11</f>
        <v>0</v>
      </c>
      <c r="Y11" s="76"/>
      <c r="Z11" s="76" t="n">
        <f aca="false">'Financial Book Position'!AB11-'Financial Position Prior Day'!Z11</f>
        <v>0</v>
      </c>
      <c r="AA11" s="76"/>
      <c r="AB11" s="76" t="n">
        <f aca="false">'Financial Book Position'!AD11-'Financial Position Prior Day'!AB11</f>
        <v>0</v>
      </c>
      <c r="AC11" s="76"/>
      <c r="AD11" s="76" t="n">
        <f aca="false">'Financial Book Position'!AF11-'Financial Position Prior Day'!AD11</f>
        <v>0</v>
      </c>
      <c r="AE11" s="76"/>
      <c r="AF11" s="76" t="n">
        <f aca="false">'Financial Book Position'!AH11-'Financial Position Prior Day'!AF11</f>
        <v>0</v>
      </c>
      <c r="AG11" s="76"/>
      <c r="AH11" s="78" t="n">
        <f aca="false">SUM(F11:AF11)</f>
        <v>-39.34747129</v>
      </c>
      <c r="AI11" s="90"/>
      <c r="AJ11" s="45"/>
    </row>
    <row r="12" customFormat="false" ht="12.75" hidden="false" customHeight="false" outlineLevel="0" collapsed="false">
      <c r="A12" s="80" t="s">
        <v>84</v>
      </c>
      <c r="B12" s="45" t="n">
        <v>3</v>
      </c>
      <c r="C12" s="54"/>
      <c r="D12" s="75" t="s">
        <v>85</v>
      </c>
      <c r="E12" s="75" t="s">
        <v>28</v>
      </c>
      <c r="F12" s="76" t="n">
        <f aca="false">'Financial Book Position'!F13-'Financial Position Prior Day'!F12</f>
        <v>84.4256</v>
      </c>
      <c r="G12" s="76"/>
      <c r="H12" s="76" t="n">
        <f aca="false">'Financial Book Position'!J13-'Financial Position Prior Day'!H12</f>
        <v>0</v>
      </c>
      <c r="I12" s="76"/>
      <c r="J12" s="76" t="e">
        <f aca="false">'Financial Book Position'!L13-'Financial Position Prior Day'!J12</f>
        <v>#REF!</v>
      </c>
      <c r="K12" s="76"/>
      <c r="L12" s="76" t="e">
        <f aca="false">'Financial Book Position'!N13-'Financial Position Prior Day'!L12</f>
        <v>#REF!</v>
      </c>
      <c r="M12" s="76"/>
      <c r="N12" s="76" t="e">
        <f aca="false">'Financial Book Position'!P13-'Financial Position Prior Day'!N12</f>
        <v>#REF!</v>
      </c>
      <c r="O12" s="76"/>
      <c r="P12" s="76" t="e">
        <f aca="false">'Financial Book Position'!R13-'Financial Position Prior Day'!P12</f>
        <v>#REF!</v>
      </c>
      <c r="Q12" s="76"/>
      <c r="R12" s="76" t="e">
        <f aca="false">'Financial Book Position'!T13-'Financial Position Prior Day'!R12</f>
        <v>#REF!</v>
      </c>
      <c r="S12" s="76"/>
      <c r="T12" s="76" t="e">
        <f aca="false">'Financial Book Position'!V13-'Financial Position Prior Day'!T12</f>
        <v>#REF!</v>
      </c>
      <c r="U12" s="76"/>
      <c r="V12" s="76" t="e">
        <f aca="false">'Financial Book Position'!X13-'Financial Position Prior Day'!V12</f>
        <v>#REF!</v>
      </c>
      <c r="W12" s="76"/>
      <c r="X12" s="76" t="e">
        <f aca="false">'Financial Book Position'!Z13-'Financial Position Prior Day'!X12</f>
        <v>#REF!</v>
      </c>
      <c r="Y12" s="76"/>
      <c r="Z12" s="76" t="e">
        <f aca="false">'Financial Book Position'!AB13-'Financial Position Prior Day'!Z12</f>
        <v>#REF!</v>
      </c>
      <c r="AA12" s="76"/>
      <c r="AB12" s="76" t="e">
        <f aca="false">'Financial Book Position'!AD13-'Financial Position Prior Day'!AB12</f>
        <v>#REF!</v>
      </c>
      <c r="AC12" s="76"/>
      <c r="AD12" s="76" t="e">
        <f aca="false">'Financial Book Position'!AF13-'Financial Position Prior Day'!AD12</f>
        <v>#REF!</v>
      </c>
      <c r="AE12" s="76"/>
      <c r="AF12" s="76" t="e">
        <f aca="false">'Financial Book Position'!AH13-'Financial Position Prior Day'!AF12</f>
        <v>#REF!</v>
      </c>
      <c r="AG12" s="76"/>
      <c r="AH12" s="78" t="e">
        <f aca="false">SUM(F12:AF12)</f>
        <v>#REF!</v>
      </c>
      <c r="AI12" s="90"/>
      <c r="AJ12" s="45"/>
    </row>
    <row r="13" customFormat="false" ht="12.75" hidden="false" customHeight="false" outlineLevel="0" collapsed="false">
      <c r="A13" s="81" t="s">
        <v>86</v>
      </c>
      <c r="B13" s="45" t="n">
        <v>4</v>
      </c>
      <c r="C13" s="54"/>
      <c r="D13" s="75" t="s">
        <v>87</v>
      </c>
      <c r="E13" s="75" t="s">
        <v>28</v>
      </c>
      <c r="F13" s="76" t="n">
        <f aca="false">'Financial Book Position'!F14-'Financial Position Prior Day'!F13</f>
        <v>0</v>
      </c>
      <c r="G13" s="76"/>
      <c r="H13" s="76" t="n">
        <f aca="false">'Financial Book Position'!J14-'Financial Position Prior Day'!H13</f>
        <v>0</v>
      </c>
      <c r="I13" s="76"/>
      <c r="J13" s="76" t="e">
        <f aca="false">'Financial Book Position'!L14-'Financial Position Prior Day'!J13</f>
        <v>#REF!</v>
      </c>
      <c r="K13" s="76"/>
      <c r="L13" s="76" t="e">
        <f aca="false">'Financial Book Position'!N14-'Financial Position Prior Day'!L13</f>
        <v>#REF!</v>
      </c>
      <c r="M13" s="76"/>
      <c r="N13" s="76" t="e">
        <f aca="false">'Financial Book Position'!P14-'Financial Position Prior Day'!N13</f>
        <v>#REF!</v>
      </c>
      <c r="O13" s="76"/>
      <c r="P13" s="76" t="e">
        <f aca="false">'Financial Book Position'!R14-'Financial Position Prior Day'!P13</f>
        <v>#REF!</v>
      </c>
      <c r="Q13" s="76"/>
      <c r="R13" s="76" t="e">
        <f aca="false">'Financial Book Position'!T14-'Financial Position Prior Day'!R13</f>
        <v>#REF!</v>
      </c>
      <c r="S13" s="76"/>
      <c r="T13" s="76" t="e">
        <f aca="false">'Financial Book Position'!V14-'Financial Position Prior Day'!T13</f>
        <v>#REF!</v>
      </c>
      <c r="U13" s="76"/>
      <c r="V13" s="76" t="e">
        <f aca="false">'Financial Book Position'!X14-'Financial Position Prior Day'!V13</f>
        <v>#REF!</v>
      </c>
      <c r="W13" s="76"/>
      <c r="X13" s="76" t="e">
        <f aca="false">'Financial Book Position'!Z14-'Financial Position Prior Day'!X13</f>
        <v>#REF!</v>
      </c>
      <c r="Y13" s="76"/>
      <c r="Z13" s="76" t="e">
        <f aca="false">'Financial Book Position'!AB14-'Financial Position Prior Day'!Z13</f>
        <v>#REF!</v>
      </c>
      <c r="AA13" s="76"/>
      <c r="AB13" s="76" t="e">
        <f aca="false">'Financial Book Position'!AD14-'Financial Position Prior Day'!AB13</f>
        <v>#REF!</v>
      </c>
      <c r="AC13" s="76"/>
      <c r="AD13" s="76" t="e">
        <f aca="false">'Financial Book Position'!AF14-'Financial Position Prior Day'!AD13</f>
        <v>#REF!</v>
      </c>
      <c r="AE13" s="76"/>
      <c r="AF13" s="76" t="e">
        <f aca="false">'Financial Book Position'!AH14-'Financial Position Prior Day'!AF13</f>
        <v>#REF!</v>
      </c>
      <c r="AG13" s="76"/>
      <c r="AH13" s="78" t="e">
        <f aca="false">SUM(F13:AF13)</f>
        <v>#REF!</v>
      </c>
      <c r="AI13" s="90"/>
      <c r="AJ13" s="45"/>
    </row>
    <row r="14" customFormat="false" ht="12.75" hidden="false" customHeight="false" outlineLevel="0" collapsed="false">
      <c r="A14" s="81" t="s">
        <v>88</v>
      </c>
      <c r="B14" s="45" t="n">
        <v>5</v>
      </c>
      <c r="C14" s="54"/>
      <c r="D14" s="75" t="s">
        <v>87</v>
      </c>
      <c r="E14" s="75" t="s">
        <v>31</v>
      </c>
      <c r="F14" s="76" t="n">
        <f aca="false">'Financial Book Position'!F15-'Financial Position Prior Day'!F14</f>
        <v>0</v>
      </c>
      <c r="G14" s="76"/>
      <c r="H14" s="76" t="n">
        <f aca="false">'Financial Book Position'!J15-'Financial Position Prior Day'!H14</f>
        <v>0</v>
      </c>
      <c r="I14" s="76"/>
      <c r="J14" s="76" t="e">
        <f aca="false">'Financial Book Position'!L15-'Financial Position Prior Day'!J14</f>
        <v>#REF!</v>
      </c>
      <c r="K14" s="76"/>
      <c r="L14" s="76" t="e">
        <f aca="false">'Financial Book Position'!N15-'Financial Position Prior Day'!L14</f>
        <v>#REF!</v>
      </c>
      <c r="M14" s="76"/>
      <c r="N14" s="76" t="e">
        <f aca="false">'Financial Book Position'!P15-'Financial Position Prior Day'!N14</f>
        <v>#REF!</v>
      </c>
      <c r="O14" s="76"/>
      <c r="P14" s="76" t="e">
        <f aca="false">'Financial Book Position'!R15-'Financial Position Prior Day'!P14</f>
        <v>#REF!</v>
      </c>
      <c r="Q14" s="76"/>
      <c r="R14" s="76" t="e">
        <f aca="false">'Financial Book Position'!T15-'Financial Position Prior Day'!R14</f>
        <v>#REF!</v>
      </c>
      <c r="S14" s="76"/>
      <c r="T14" s="76" t="e">
        <f aca="false">'Financial Book Position'!V15-'Financial Position Prior Day'!T14</f>
        <v>#REF!</v>
      </c>
      <c r="U14" s="76"/>
      <c r="V14" s="76" t="e">
        <f aca="false">'Financial Book Position'!X15-'Financial Position Prior Day'!V14</f>
        <v>#REF!</v>
      </c>
      <c r="W14" s="76"/>
      <c r="X14" s="76" t="e">
        <f aca="false">'Financial Book Position'!Z15-'Financial Position Prior Day'!X14</f>
        <v>#REF!</v>
      </c>
      <c r="Y14" s="76"/>
      <c r="Z14" s="76" t="e">
        <f aca="false">'Financial Book Position'!AB15-'Financial Position Prior Day'!Z14</f>
        <v>#REF!</v>
      </c>
      <c r="AA14" s="76"/>
      <c r="AB14" s="76" t="e">
        <f aca="false">'Financial Book Position'!AD15-'Financial Position Prior Day'!AB14</f>
        <v>#REF!</v>
      </c>
      <c r="AC14" s="76"/>
      <c r="AD14" s="76" t="e">
        <f aca="false">'Financial Book Position'!AF15-'Financial Position Prior Day'!AD14</f>
        <v>#REF!</v>
      </c>
      <c r="AE14" s="76"/>
      <c r="AF14" s="76" t="e">
        <f aca="false">'Financial Book Position'!AH15-'Financial Position Prior Day'!AF14</f>
        <v>#REF!</v>
      </c>
      <c r="AG14" s="76"/>
      <c r="AH14" s="78" t="e">
        <f aca="false">SUM(F14:AF14)</f>
        <v>#REF!</v>
      </c>
      <c r="AI14" s="90"/>
      <c r="AJ14" s="45"/>
    </row>
    <row r="15" customFormat="false" ht="13.5" hidden="false" customHeight="false" outlineLevel="0" collapsed="false">
      <c r="A15" s="91" t="s">
        <v>89</v>
      </c>
      <c r="B15" s="45"/>
      <c r="C15" s="68"/>
      <c r="D15" s="75"/>
      <c r="E15" s="75"/>
      <c r="F15" s="92" t="e">
        <f aca="false">+F10+F13+F14</f>
        <v>#REF!</v>
      </c>
      <c r="G15" s="68"/>
      <c r="H15" s="92" t="e">
        <f aca="false">+H10+H13+H14</f>
        <v>#REF!</v>
      </c>
      <c r="I15" s="68"/>
      <c r="J15" s="92" t="e">
        <f aca="false">+J10+J13+J14</f>
        <v>#REF!</v>
      </c>
      <c r="K15" s="68"/>
      <c r="L15" s="92" t="e">
        <f aca="false">+L10+L13+L14</f>
        <v>#REF!</v>
      </c>
      <c r="M15" s="68"/>
      <c r="N15" s="92" t="e">
        <f aca="false">+N10+N13+N14</f>
        <v>#REF!</v>
      </c>
      <c r="O15" s="68"/>
      <c r="P15" s="92" t="e">
        <f aca="false">+P10+P13+P14</f>
        <v>#REF!</v>
      </c>
      <c r="Q15" s="68"/>
      <c r="R15" s="92" t="e">
        <f aca="false">+R10+R13+R14</f>
        <v>#REF!</v>
      </c>
      <c r="S15" s="68"/>
      <c r="T15" s="92" t="e">
        <f aca="false">+T10+T13+T14</f>
        <v>#REF!</v>
      </c>
      <c r="U15" s="68"/>
      <c r="V15" s="92" t="e">
        <f aca="false">+V10+V13+V14</f>
        <v>#REF!</v>
      </c>
      <c r="W15" s="68"/>
      <c r="X15" s="92" t="e">
        <f aca="false">+X10+X13+X14</f>
        <v>#REF!</v>
      </c>
      <c r="Y15" s="68"/>
      <c r="Z15" s="92" t="e">
        <f aca="false">+Z10+Z13+Z14</f>
        <v>#REF!</v>
      </c>
      <c r="AA15" s="68"/>
      <c r="AB15" s="92" t="e">
        <f aca="false">+AB10+AB13+AB14</f>
        <v>#REF!</v>
      </c>
      <c r="AC15" s="68"/>
      <c r="AD15" s="92" t="e">
        <f aca="false">+AD10+AD13+AD14</f>
        <v>#REF!</v>
      </c>
      <c r="AE15" s="68"/>
      <c r="AF15" s="92" t="e">
        <f aca="false">+AF10+AF13+AF14</f>
        <v>#REF!</v>
      </c>
      <c r="AG15" s="68"/>
      <c r="AH15" s="92" t="e">
        <f aca="false">+AH10+AH13+AH14</f>
        <v>#REF!</v>
      </c>
      <c r="AI15" s="90"/>
      <c r="AJ15" s="45"/>
    </row>
    <row r="16" customFormat="false" ht="12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</row>
    <row r="17" customFormat="false" ht="12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</row>
    <row r="18" customFormat="false" ht="12.75" hidden="false" customHeight="false" outlineLevel="0" collapsed="false">
      <c r="A18" s="81" t="s">
        <v>90</v>
      </c>
      <c r="B18" s="45"/>
      <c r="C18" s="54"/>
      <c r="D18" s="75"/>
      <c r="E18" s="75"/>
      <c r="F18" s="76" t="n">
        <f aca="false">'Financial Book Position'!F17-'Financial Position Prior Day'!F18</f>
        <v>0</v>
      </c>
      <c r="G18" s="76"/>
      <c r="H18" s="76" t="n">
        <f aca="false">'Financial Book Position'!J17-'Financial Position Prior Day'!H18</f>
        <v>0</v>
      </c>
      <c r="I18" s="76"/>
      <c r="J18" s="76" t="n">
        <f aca="false">'Financial Book Position'!L17-'Financial Position Prior Day'!J18</f>
        <v>0</v>
      </c>
      <c r="K18" s="76"/>
      <c r="L18" s="76" t="n">
        <f aca="false">'Financial Book Position'!N17-'Financial Position Prior Day'!L18</f>
        <v>0</v>
      </c>
      <c r="M18" s="76"/>
      <c r="N18" s="76" t="n">
        <f aca="false">'Financial Book Position'!P17-'Financial Position Prior Day'!N18</f>
        <v>0</v>
      </c>
      <c r="O18" s="76"/>
      <c r="P18" s="76" t="n">
        <f aca="false">'Financial Book Position'!R17-'Financial Position Prior Day'!P18</f>
        <v>0</v>
      </c>
      <c r="Q18" s="76"/>
      <c r="R18" s="76" t="n">
        <f aca="false">'Financial Book Position'!T17-'Financial Position Prior Day'!R18</f>
        <v>0</v>
      </c>
      <c r="S18" s="76"/>
      <c r="T18" s="76" t="n">
        <f aca="false">'Financial Book Position'!V17-'Financial Position Prior Day'!T18</f>
        <v>0</v>
      </c>
      <c r="U18" s="76"/>
      <c r="V18" s="76" t="n">
        <f aca="false">'Financial Book Position'!X17-'Financial Position Prior Day'!V18</f>
        <v>0</v>
      </c>
      <c r="W18" s="76"/>
      <c r="X18" s="76" t="n">
        <f aca="false">'Financial Book Position'!Z17-'Financial Position Prior Day'!X18</f>
        <v>0</v>
      </c>
      <c r="Y18" s="76"/>
      <c r="Z18" s="76" t="n">
        <f aca="false">'Financial Book Position'!AB17-'Financial Position Prior Day'!Z18</f>
        <v>0</v>
      </c>
      <c r="AA18" s="76"/>
      <c r="AB18" s="76" t="n">
        <f aca="false">'Financial Book Position'!AD17-'Financial Position Prior Day'!AB18</f>
        <v>0</v>
      </c>
      <c r="AC18" s="76"/>
      <c r="AD18" s="76" t="n">
        <f aca="false">'Financial Book Position'!AF17-'Financial Position Prior Day'!AD18</f>
        <v>0</v>
      </c>
      <c r="AE18" s="76"/>
      <c r="AF18" s="76" t="n">
        <f aca="false">'Financial Book Position'!AH17-'Financial Position Prior Day'!AF18</f>
        <v>0</v>
      </c>
      <c r="AG18" s="76"/>
      <c r="AH18" s="78" t="n">
        <f aca="false">SUM(F18:AF18)</f>
        <v>0</v>
      </c>
      <c r="AI18" s="90"/>
      <c r="AJ18" s="45"/>
    </row>
    <row r="19" customFormat="false" ht="12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</row>
    <row r="20" customFormat="false" ht="12.75" hidden="false" customHeight="fals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</row>
    <row r="22" customFormat="false" ht="12.75" hidden="false" customHeight="false" outlineLevel="0" collapsed="false">
      <c r="J22" s="52" t="n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60"/>
  <sheetViews>
    <sheetView showFormulas="false" showGridLines="false" showRowColHeaders="true" showZeros="true" rightToLeft="false" tabSelected="false" showOutlineSymbols="true" defaultGridColor="true" view="normal" topLeftCell="A324" colorId="64" zoomScale="100" zoomScaleNormal="100" zoomScalePageLayoutView="100" workbookViewId="0">
      <selection pane="topLeft" activeCell="K360" activeCellId="0" sqref="K3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6" min="6" style="0" width="10.71"/>
    <col collapsed="false" customWidth="true" hidden="false" outlineLevel="0" max="8" min="8" style="0" width="12.28"/>
    <col collapsed="false" customWidth="true" hidden="false" outlineLevel="0" max="9" min="9" style="0" width="11.42"/>
    <col collapsed="false" customWidth="true" hidden="false" outlineLevel="0" max="10" min="10" style="0" width="10.56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19" t="s">
        <v>146</v>
      </c>
      <c r="B2" s="120"/>
      <c r="C2" s="121"/>
      <c r="D2" s="122"/>
      <c r="E2" s="123"/>
      <c r="F2" s="124"/>
    </row>
    <row r="3" customFormat="false" ht="13.5" hidden="false" customHeight="false" outlineLevel="0" collapsed="false">
      <c r="A3" s="125" t="s">
        <v>96</v>
      </c>
      <c r="D3" s="126" t="s">
        <v>147</v>
      </c>
      <c r="E3" s="127"/>
      <c r="F3" s="128" t="s">
        <v>96</v>
      </c>
      <c r="H3" s="129" t="s">
        <v>148</v>
      </c>
      <c r="I3" s="130" t="s">
        <v>149</v>
      </c>
      <c r="J3" s="131"/>
    </row>
    <row r="4" customFormat="false" ht="13.5" hidden="false" customHeight="false" outlineLevel="0" collapsed="false">
      <c r="A4" s="125" t="n">
        <v>36892</v>
      </c>
      <c r="D4" s="132" t="n">
        <v>1</v>
      </c>
      <c r="E4" s="133"/>
      <c r="F4" s="128" t="n">
        <v>36892</v>
      </c>
      <c r="G4" s="0" t="n">
        <v>1</v>
      </c>
      <c r="H4" s="134"/>
      <c r="I4" s="135"/>
      <c r="J4" s="136"/>
    </row>
    <row r="5" customFormat="false" ht="13.5" hidden="false" customHeight="false" outlineLevel="0" collapsed="false">
      <c r="A5" s="125" t="n">
        <v>36923</v>
      </c>
      <c r="D5" s="132" t="n">
        <v>2</v>
      </c>
      <c r="E5" s="133"/>
      <c r="F5" s="128" t="n">
        <v>36923</v>
      </c>
      <c r="G5" s="0" t="n">
        <v>2</v>
      </c>
      <c r="H5" s="137"/>
      <c r="I5" s="138" t="n">
        <f aca="false">NXB3</f>
        <v>36916</v>
      </c>
      <c r="J5" s="138" t="n">
        <f aca="false">NXB2</f>
        <v>36917</v>
      </c>
      <c r="K5" s="138" t="n">
        <f aca="false">NX1</f>
        <v>36920</v>
      </c>
    </row>
    <row r="6" customFormat="false" ht="13.5" hidden="false" customHeight="false" outlineLevel="0" collapsed="false">
      <c r="A6" s="125" t="n">
        <v>36951</v>
      </c>
      <c r="D6" s="132" t="n">
        <v>3</v>
      </c>
      <c r="E6" s="133"/>
      <c r="F6" s="128" t="n">
        <v>36951</v>
      </c>
      <c r="G6" s="0" t="n">
        <v>3</v>
      </c>
      <c r="H6" s="139" t="s">
        <v>150</v>
      </c>
      <c r="I6" s="140" t="s">
        <v>13</v>
      </c>
      <c r="J6" s="140" t="s">
        <v>14</v>
      </c>
      <c r="K6" s="140" t="s">
        <v>15</v>
      </c>
    </row>
    <row r="7" customFormat="false" ht="12.75" hidden="false" customHeight="false" outlineLevel="0" collapsed="false">
      <c r="A7" s="125" t="n">
        <v>36982</v>
      </c>
      <c r="D7" s="132" t="n">
        <v>4</v>
      </c>
      <c r="E7" s="133"/>
      <c r="F7" s="128" t="n">
        <v>36982</v>
      </c>
      <c r="G7" s="0" t="n">
        <v>4</v>
      </c>
      <c r="H7" s="141" t="s">
        <v>15</v>
      </c>
      <c r="I7" s="142" t="n">
        <v>0</v>
      </c>
      <c r="J7" s="143" t="n">
        <v>0</v>
      </c>
      <c r="K7" s="143" t="n">
        <v>1</v>
      </c>
    </row>
    <row r="8" customFormat="false" ht="12.75" hidden="false" customHeight="false" outlineLevel="0" collapsed="false">
      <c r="A8" s="125" t="n">
        <v>37012</v>
      </c>
      <c r="D8" s="132" t="n">
        <v>5</v>
      </c>
      <c r="E8" s="133"/>
      <c r="F8" s="128" t="n">
        <v>37012</v>
      </c>
      <c r="G8" s="0" t="n">
        <v>4</v>
      </c>
      <c r="H8" s="144" t="s">
        <v>151</v>
      </c>
      <c r="I8" s="145" t="n">
        <v>0</v>
      </c>
      <c r="J8" s="146" t="n">
        <v>0.5</v>
      </c>
      <c r="K8" s="146" t="n">
        <v>1</v>
      </c>
    </row>
    <row r="9" customFormat="false" ht="12.75" hidden="false" customHeight="false" outlineLevel="0" collapsed="false">
      <c r="A9" s="125" t="n">
        <v>37043</v>
      </c>
      <c r="D9" s="132" t="n">
        <v>6</v>
      </c>
      <c r="E9" s="133"/>
      <c r="F9" s="128" t="n">
        <v>37043</v>
      </c>
      <c r="G9" s="0" t="n">
        <v>4</v>
      </c>
      <c r="H9" s="144" t="s">
        <v>152</v>
      </c>
      <c r="I9" s="147" t="n">
        <v>0.333333</v>
      </c>
      <c r="J9" s="148" t="n">
        <v>0.666666</v>
      </c>
      <c r="K9" s="146" t="n">
        <v>1</v>
      </c>
    </row>
    <row r="10" customFormat="false" ht="12.75" hidden="false" customHeight="false" outlineLevel="0" collapsed="false">
      <c r="A10" s="125" t="n">
        <v>37073</v>
      </c>
      <c r="D10" s="132" t="n">
        <v>7</v>
      </c>
      <c r="E10" s="133"/>
      <c r="F10" s="128" t="n">
        <v>37073</v>
      </c>
      <c r="G10" s="0" t="n">
        <v>4</v>
      </c>
      <c r="H10" s="144" t="s">
        <v>14</v>
      </c>
      <c r="I10" s="145" t="n">
        <v>0</v>
      </c>
      <c r="J10" s="146" t="n">
        <v>1</v>
      </c>
      <c r="K10" s="146" t="n">
        <v>1</v>
      </c>
    </row>
    <row r="11" customFormat="false" ht="12.75" hidden="false" customHeight="false" outlineLevel="0" collapsed="false">
      <c r="A11" s="125" t="n">
        <v>37104</v>
      </c>
      <c r="D11" s="132" t="n">
        <v>8</v>
      </c>
      <c r="E11" s="133"/>
      <c r="F11" s="128" t="n">
        <v>37104</v>
      </c>
      <c r="G11" s="0" t="n">
        <v>4</v>
      </c>
      <c r="H11" s="144" t="s">
        <v>13</v>
      </c>
      <c r="I11" s="145" t="n">
        <v>1</v>
      </c>
      <c r="J11" s="146" t="n">
        <v>1</v>
      </c>
      <c r="K11" s="146" t="n">
        <v>1</v>
      </c>
    </row>
    <row r="12" customFormat="false" ht="12.75" hidden="false" customHeight="false" outlineLevel="0" collapsed="false">
      <c r="A12" s="125" t="n">
        <v>37135</v>
      </c>
      <c r="D12" s="132" t="n">
        <v>8</v>
      </c>
      <c r="E12" s="133"/>
      <c r="F12" s="128" t="n">
        <v>37135</v>
      </c>
      <c r="G12" s="0" t="n">
        <v>4</v>
      </c>
      <c r="H12" s="149"/>
      <c r="I12" s="145"/>
      <c r="J12" s="146"/>
      <c r="K12" s="146"/>
    </row>
    <row r="13" customFormat="false" ht="12.75" hidden="false" customHeight="false" outlineLevel="0" collapsed="false">
      <c r="A13" s="125" t="n">
        <v>37165</v>
      </c>
      <c r="D13" s="132" t="n">
        <v>8</v>
      </c>
      <c r="E13" s="133"/>
      <c r="F13" s="128" t="n">
        <v>37165</v>
      </c>
      <c r="G13" s="0" t="n">
        <v>4</v>
      </c>
      <c r="H13" s="149"/>
      <c r="I13" s="145"/>
      <c r="J13" s="146"/>
      <c r="K13" s="146"/>
    </row>
    <row r="14" customFormat="false" ht="13.5" hidden="false" customHeight="false" outlineLevel="0" collapsed="false">
      <c r="A14" s="125" t="n">
        <v>37196</v>
      </c>
      <c r="D14" s="132" t="n">
        <v>8</v>
      </c>
      <c r="E14" s="133"/>
      <c r="F14" s="128" t="n">
        <v>37196</v>
      </c>
      <c r="G14" s="0" t="n">
        <v>5</v>
      </c>
      <c r="H14" s="150"/>
      <c r="I14" s="151"/>
      <c r="J14" s="152"/>
      <c r="K14" s="152"/>
    </row>
    <row r="15" customFormat="false" ht="12.75" hidden="false" customHeight="false" outlineLevel="0" collapsed="false">
      <c r="A15" s="125" t="n">
        <v>37226</v>
      </c>
      <c r="D15" s="132" t="n">
        <v>8</v>
      </c>
      <c r="E15" s="133"/>
      <c r="F15" s="128" t="n">
        <v>37226</v>
      </c>
      <c r="G15" s="0" t="n">
        <v>5</v>
      </c>
      <c r="I15" s="153"/>
      <c r="J15" s="153"/>
    </row>
    <row r="16" customFormat="false" ht="12.75" hidden="false" customHeight="false" outlineLevel="0" collapsed="false">
      <c r="A16" s="125" t="n">
        <v>37257</v>
      </c>
      <c r="D16" s="132" t="n">
        <v>9</v>
      </c>
      <c r="E16" s="133"/>
      <c r="F16" s="128" t="n">
        <v>37257</v>
      </c>
      <c r="G16" s="0" t="n">
        <v>5</v>
      </c>
      <c r="I16" s="153"/>
      <c r="J16" s="153"/>
    </row>
    <row r="17" customFormat="false" ht="12.75" hidden="false" customHeight="false" outlineLevel="0" collapsed="false">
      <c r="A17" s="125" t="n">
        <v>37288</v>
      </c>
      <c r="D17" s="132" t="n">
        <v>9</v>
      </c>
      <c r="E17" s="133"/>
      <c r="F17" s="128" t="n">
        <v>37288</v>
      </c>
      <c r="G17" s="0" t="n">
        <v>5</v>
      </c>
      <c r="I17" s="153"/>
      <c r="J17" s="153"/>
    </row>
    <row r="18" customFormat="false" ht="12.75" hidden="false" customHeight="false" outlineLevel="0" collapsed="false">
      <c r="A18" s="125" t="n">
        <v>37316</v>
      </c>
      <c r="D18" s="132" t="n">
        <v>9</v>
      </c>
      <c r="E18" s="133"/>
      <c r="F18" s="128" t="n">
        <v>37316</v>
      </c>
      <c r="G18" s="0" t="n">
        <v>5</v>
      </c>
      <c r="I18" s="153"/>
      <c r="J18" s="153"/>
    </row>
    <row r="19" customFormat="false" ht="12.75" hidden="false" customHeight="false" outlineLevel="0" collapsed="false">
      <c r="A19" s="125" t="n">
        <v>37347</v>
      </c>
      <c r="D19" s="132" t="n">
        <v>9</v>
      </c>
      <c r="E19" s="133"/>
      <c r="F19" s="128" t="n">
        <v>37347</v>
      </c>
      <c r="G19" s="0" t="n">
        <v>6</v>
      </c>
      <c r="I19" s="153"/>
      <c r="J19" s="153"/>
    </row>
    <row r="20" customFormat="false" ht="12.75" hidden="false" customHeight="false" outlineLevel="0" collapsed="false">
      <c r="A20" s="125" t="n">
        <v>37377</v>
      </c>
      <c r="D20" s="132" t="n">
        <v>9</v>
      </c>
      <c r="E20" s="133"/>
      <c r="F20" s="128" t="n">
        <v>37377</v>
      </c>
      <c r="G20" s="0" t="n">
        <v>6</v>
      </c>
      <c r="I20" s="153"/>
      <c r="J20" s="153"/>
    </row>
    <row r="21" customFormat="false" ht="12.75" hidden="false" customHeight="false" outlineLevel="0" collapsed="false">
      <c r="A21" s="125" t="n">
        <v>37408</v>
      </c>
      <c r="D21" s="132" t="n">
        <v>9</v>
      </c>
      <c r="E21" s="133"/>
      <c r="F21" s="128" t="n">
        <v>37408</v>
      </c>
      <c r="G21" s="0" t="n">
        <v>6</v>
      </c>
    </row>
    <row r="22" customFormat="false" ht="12.75" hidden="false" customHeight="false" outlineLevel="0" collapsed="false">
      <c r="A22" s="125" t="n">
        <v>37438</v>
      </c>
      <c r="D22" s="132" t="n">
        <v>9</v>
      </c>
      <c r="E22" s="133"/>
      <c r="F22" s="128" t="n">
        <v>37438</v>
      </c>
      <c r="G22" s="0" t="n">
        <v>6</v>
      </c>
    </row>
    <row r="23" customFormat="false" ht="12.75" hidden="false" customHeight="false" outlineLevel="0" collapsed="false">
      <c r="A23" s="125" t="n">
        <v>37469</v>
      </c>
      <c r="D23" s="132" t="n">
        <v>9</v>
      </c>
      <c r="E23" s="133"/>
      <c r="F23" s="128" t="n">
        <v>37469</v>
      </c>
      <c r="G23" s="0" t="n">
        <v>6</v>
      </c>
    </row>
    <row r="24" customFormat="false" ht="12.75" hidden="false" customHeight="false" outlineLevel="0" collapsed="false">
      <c r="A24" s="125" t="n">
        <v>37500</v>
      </c>
      <c r="D24" s="132" t="n">
        <v>9</v>
      </c>
      <c r="E24" s="133"/>
      <c r="F24" s="128" t="n">
        <v>37500</v>
      </c>
      <c r="G24" s="0" t="n">
        <v>6</v>
      </c>
    </row>
    <row r="25" customFormat="false" ht="12.75" hidden="false" customHeight="false" outlineLevel="0" collapsed="false">
      <c r="A25" s="125" t="n">
        <v>37530</v>
      </c>
      <c r="D25" s="132" t="n">
        <v>9</v>
      </c>
      <c r="E25" s="133"/>
      <c r="F25" s="128" t="n">
        <v>37530</v>
      </c>
      <c r="G25" s="0" t="n">
        <v>6</v>
      </c>
    </row>
    <row r="26" customFormat="false" ht="12.75" hidden="false" customHeight="false" outlineLevel="0" collapsed="false">
      <c r="A26" s="125" t="n">
        <v>37561</v>
      </c>
      <c r="D26" s="132" t="n">
        <v>9</v>
      </c>
      <c r="E26" s="133"/>
      <c r="F26" s="128" t="n">
        <v>37561</v>
      </c>
      <c r="G26" s="0" t="n">
        <v>6</v>
      </c>
    </row>
    <row r="27" customFormat="false" ht="12.75" hidden="false" customHeight="false" outlineLevel="0" collapsed="false">
      <c r="A27" s="125" t="n">
        <v>37591</v>
      </c>
      <c r="D27" s="132" t="n">
        <v>9</v>
      </c>
      <c r="E27" s="133"/>
      <c r="F27" s="128" t="n">
        <v>37591</v>
      </c>
      <c r="G27" s="0" t="n">
        <v>6</v>
      </c>
    </row>
    <row r="28" customFormat="false" ht="12.75" hidden="false" customHeight="false" outlineLevel="0" collapsed="false">
      <c r="A28" s="125" t="n">
        <v>37622</v>
      </c>
      <c r="D28" s="132" t="n">
        <v>10</v>
      </c>
      <c r="E28" s="133"/>
      <c r="F28" s="128" t="n">
        <v>37622</v>
      </c>
      <c r="G28" s="0" t="n">
        <v>6</v>
      </c>
    </row>
    <row r="29" customFormat="false" ht="12.75" hidden="false" customHeight="false" outlineLevel="0" collapsed="false">
      <c r="A29" s="125" t="n">
        <v>37653</v>
      </c>
      <c r="D29" s="132" t="n">
        <v>10</v>
      </c>
      <c r="E29" s="133"/>
      <c r="F29" s="128" t="n">
        <v>37653</v>
      </c>
      <c r="G29" s="0" t="n">
        <v>6</v>
      </c>
    </row>
    <row r="30" customFormat="false" ht="12.75" hidden="false" customHeight="false" outlineLevel="0" collapsed="false">
      <c r="A30" s="125" t="n">
        <v>37681</v>
      </c>
      <c r="D30" s="132" t="n">
        <v>10</v>
      </c>
      <c r="E30" s="133"/>
      <c r="F30" s="128" t="n">
        <v>37681</v>
      </c>
      <c r="G30" s="0" t="n">
        <v>6</v>
      </c>
    </row>
    <row r="31" customFormat="false" ht="12.75" hidden="false" customHeight="false" outlineLevel="0" collapsed="false">
      <c r="A31" s="125" t="n">
        <v>37712</v>
      </c>
      <c r="D31" s="132" t="n">
        <v>10</v>
      </c>
      <c r="E31" s="133"/>
      <c r="F31" s="128" t="n">
        <v>37712</v>
      </c>
      <c r="G31" s="0" t="n">
        <v>6</v>
      </c>
    </row>
    <row r="32" customFormat="false" ht="12.75" hidden="false" customHeight="false" outlineLevel="0" collapsed="false">
      <c r="A32" s="125" t="n">
        <v>37742</v>
      </c>
      <c r="D32" s="132" t="n">
        <v>10</v>
      </c>
      <c r="E32" s="133"/>
      <c r="F32" s="128" t="n">
        <v>37742</v>
      </c>
      <c r="G32" s="0" t="n">
        <v>6</v>
      </c>
    </row>
    <row r="33" customFormat="false" ht="12.75" hidden="false" customHeight="false" outlineLevel="0" collapsed="false">
      <c r="A33" s="125" t="n">
        <v>37773</v>
      </c>
      <c r="D33" s="132" t="n">
        <v>10</v>
      </c>
      <c r="E33" s="133"/>
      <c r="F33" s="128" t="n">
        <v>37773</v>
      </c>
      <c r="G33" s="0" t="n">
        <v>6</v>
      </c>
    </row>
    <row r="34" customFormat="false" ht="12.75" hidden="false" customHeight="false" outlineLevel="0" collapsed="false">
      <c r="A34" s="125" t="n">
        <v>37803</v>
      </c>
      <c r="D34" s="132" t="n">
        <v>10</v>
      </c>
      <c r="E34" s="133"/>
      <c r="F34" s="128" t="n">
        <v>37803</v>
      </c>
      <c r="G34" s="0" t="n">
        <v>6</v>
      </c>
    </row>
    <row r="35" customFormat="false" ht="12.75" hidden="false" customHeight="false" outlineLevel="0" collapsed="false">
      <c r="A35" s="125" t="n">
        <v>37834</v>
      </c>
      <c r="D35" s="132" t="n">
        <v>10</v>
      </c>
      <c r="E35" s="133"/>
      <c r="F35" s="128" t="n">
        <v>37834</v>
      </c>
      <c r="G35" s="0" t="n">
        <v>6</v>
      </c>
    </row>
    <row r="36" customFormat="false" ht="12.75" hidden="false" customHeight="false" outlineLevel="0" collapsed="false">
      <c r="A36" s="125" t="n">
        <v>37865</v>
      </c>
      <c r="D36" s="132" t="n">
        <v>10</v>
      </c>
      <c r="E36" s="133"/>
      <c r="F36" s="128" t="n">
        <v>37865</v>
      </c>
      <c r="G36" s="0" t="n">
        <v>6</v>
      </c>
    </row>
    <row r="37" customFormat="false" ht="12.75" hidden="false" customHeight="false" outlineLevel="0" collapsed="false">
      <c r="A37" s="125" t="n">
        <v>37895</v>
      </c>
      <c r="D37" s="132" t="n">
        <v>10</v>
      </c>
      <c r="E37" s="133"/>
      <c r="F37" s="128" t="n">
        <v>37895</v>
      </c>
      <c r="G37" s="0" t="n">
        <v>6</v>
      </c>
    </row>
    <row r="38" customFormat="false" ht="12.75" hidden="false" customHeight="false" outlineLevel="0" collapsed="false">
      <c r="A38" s="125" t="n">
        <v>37926</v>
      </c>
      <c r="D38" s="132" t="n">
        <v>10</v>
      </c>
      <c r="E38" s="133"/>
      <c r="F38" s="128" t="n">
        <v>37926</v>
      </c>
      <c r="G38" s="0" t="n">
        <v>6</v>
      </c>
    </row>
    <row r="39" customFormat="false" ht="12.75" hidden="false" customHeight="false" outlineLevel="0" collapsed="false">
      <c r="A39" s="125" t="n">
        <v>37956</v>
      </c>
      <c r="D39" s="132" t="n">
        <v>10</v>
      </c>
      <c r="E39" s="133"/>
      <c r="F39" s="128" t="n">
        <v>37956</v>
      </c>
      <c r="G39" s="0" t="n">
        <v>6</v>
      </c>
    </row>
    <row r="40" customFormat="false" ht="12.75" hidden="false" customHeight="false" outlineLevel="0" collapsed="false">
      <c r="A40" s="125" t="n">
        <v>37987</v>
      </c>
      <c r="D40" s="132" t="n">
        <v>11</v>
      </c>
      <c r="E40" s="133"/>
      <c r="F40" s="128" t="n">
        <v>37987</v>
      </c>
      <c r="G40" s="0" t="n">
        <v>6</v>
      </c>
    </row>
    <row r="41" customFormat="false" ht="12.75" hidden="false" customHeight="false" outlineLevel="0" collapsed="false">
      <c r="A41" s="125" t="n">
        <v>38018</v>
      </c>
      <c r="D41" s="132" t="n">
        <v>11</v>
      </c>
      <c r="E41" s="133"/>
      <c r="F41" s="128" t="n">
        <v>38018</v>
      </c>
      <c r="G41" s="0" t="n">
        <v>6</v>
      </c>
    </row>
    <row r="42" customFormat="false" ht="12.75" hidden="false" customHeight="false" outlineLevel="0" collapsed="false">
      <c r="A42" s="125" t="n">
        <v>38047</v>
      </c>
      <c r="D42" s="132" t="n">
        <v>11</v>
      </c>
      <c r="E42" s="133"/>
      <c r="F42" s="128" t="n">
        <v>38047</v>
      </c>
      <c r="G42" s="0" t="n">
        <v>6</v>
      </c>
    </row>
    <row r="43" customFormat="false" ht="12.75" hidden="false" customHeight="false" outlineLevel="0" collapsed="false">
      <c r="A43" s="125" t="n">
        <v>38078</v>
      </c>
      <c r="D43" s="132" t="n">
        <v>11</v>
      </c>
      <c r="E43" s="133"/>
      <c r="F43" s="128" t="n">
        <v>38078</v>
      </c>
      <c r="G43" s="0" t="n">
        <v>6</v>
      </c>
    </row>
    <row r="44" customFormat="false" ht="12.75" hidden="false" customHeight="false" outlineLevel="0" collapsed="false">
      <c r="A44" s="125" t="n">
        <v>38108</v>
      </c>
      <c r="D44" s="132" t="n">
        <v>11</v>
      </c>
      <c r="E44" s="133"/>
      <c r="F44" s="128" t="n">
        <v>38108</v>
      </c>
      <c r="G44" s="0" t="n">
        <v>6</v>
      </c>
    </row>
    <row r="45" customFormat="false" ht="12.75" hidden="false" customHeight="false" outlineLevel="0" collapsed="false">
      <c r="A45" s="125" t="n">
        <v>38139</v>
      </c>
      <c r="D45" s="132" t="n">
        <v>11</v>
      </c>
      <c r="E45" s="133"/>
      <c r="F45" s="128" t="n">
        <v>38139</v>
      </c>
      <c r="G45" s="0" t="n">
        <v>6</v>
      </c>
    </row>
    <row r="46" customFormat="false" ht="12.75" hidden="false" customHeight="false" outlineLevel="0" collapsed="false">
      <c r="A46" s="125" t="n">
        <v>38169</v>
      </c>
      <c r="D46" s="132" t="n">
        <v>11</v>
      </c>
      <c r="E46" s="133"/>
      <c r="F46" s="128" t="n">
        <v>38169</v>
      </c>
      <c r="G46" s="0" t="n">
        <v>6</v>
      </c>
    </row>
    <row r="47" customFormat="false" ht="12.75" hidden="false" customHeight="false" outlineLevel="0" collapsed="false">
      <c r="A47" s="125" t="n">
        <v>38200</v>
      </c>
      <c r="D47" s="132" t="n">
        <v>11</v>
      </c>
      <c r="E47" s="133"/>
      <c r="F47" s="128" t="n">
        <v>38200</v>
      </c>
      <c r="G47" s="0" t="n">
        <v>6</v>
      </c>
    </row>
    <row r="48" customFormat="false" ht="12.75" hidden="false" customHeight="false" outlineLevel="0" collapsed="false">
      <c r="A48" s="125" t="n">
        <v>38231</v>
      </c>
      <c r="D48" s="132" t="n">
        <v>11</v>
      </c>
      <c r="E48" s="133"/>
      <c r="F48" s="128" t="n">
        <v>38231</v>
      </c>
      <c r="G48" s="0" t="n">
        <v>6</v>
      </c>
    </row>
    <row r="49" customFormat="false" ht="12.75" hidden="false" customHeight="false" outlineLevel="0" collapsed="false">
      <c r="A49" s="125" t="n">
        <v>38261</v>
      </c>
      <c r="D49" s="132" t="n">
        <v>11</v>
      </c>
      <c r="E49" s="133"/>
      <c r="F49" s="128" t="n">
        <v>38261</v>
      </c>
      <c r="G49" s="0" t="n">
        <v>6</v>
      </c>
    </row>
    <row r="50" customFormat="false" ht="12.75" hidden="false" customHeight="false" outlineLevel="0" collapsed="false">
      <c r="A50" s="125" t="n">
        <v>38292</v>
      </c>
      <c r="D50" s="132" t="n">
        <v>11</v>
      </c>
      <c r="E50" s="133"/>
      <c r="F50" s="128" t="n">
        <v>38292</v>
      </c>
      <c r="G50" s="0" t="n">
        <v>6</v>
      </c>
    </row>
    <row r="51" customFormat="false" ht="12.75" hidden="false" customHeight="false" outlineLevel="0" collapsed="false">
      <c r="A51" s="125" t="n">
        <v>38322</v>
      </c>
      <c r="D51" s="132" t="n">
        <v>11</v>
      </c>
      <c r="E51" s="133"/>
      <c r="F51" s="128" t="n">
        <v>38322</v>
      </c>
      <c r="G51" s="0" t="n">
        <v>6</v>
      </c>
    </row>
    <row r="52" customFormat="false" ht="12.75" hidden="false" customHeight="false" outlineLevel="0" collapsed="false">
      <c r="A52" s="125" t="n">
        <v>38353</v>
      </c>
      <c r="D52" s="132" t="n">
        <v>12</v>
      </c>
      <c r="E52" s="133"/>
      <c r="F52" s="128" t="n">
        <v>38353</v>
      </c>
      <c r="G52" s="0" t="n">
        <v>6</v>
      </c>
    </row>
    <row r="53" customFormat="false" ht="12.75" hidden="false" customHeight="false" outlineLevel="0" collapsed="false">
      <c r="A53" s="125" t="n">
        <v>38384</v>
      </c>
      <c r="D53" s="132" t="n">
        <v>12</v>
      </c>
      <c r="E53" s="133"/>
      <c r="F53" s="128" t="n">
        <v>38384</v>
      </c>
      <c r="G53" s="0" t="n">
        <v>6</v>
      </c>
    </row>
    <row r="54" customFormat="false" ht="12.75" hidden="false" customHeight="false" outlineLevel="0" collapsed="false">
      <c r="A54" s="125" t="n">
        <v>38412</v>
      </c>
      <c r="D54" s="132" t="n">
        <v>12</v>
      </c>
      <c r="E54" s="133"/>
      <c r="F54" s="128" t="n">
        <v>38412</v>
      </c>
      <c r="G54" s="0" t="n">
        <v>6</v>
      </c>
    </row>
    <row r="55" customFormat="false" ht="12.75" hidden="false" customHeight="false" outlineLevel="0" collapsed="false">
      <c r="A55" s="125" t="n">
        <v>38443</v>
      </c>
      <c r="D55" s="132" t="n">
        <v>12</v>
      </c>
      <c r="E55" s="133"/>
      <c r="F55" s="128" t="n">
        <v>38443</v>
      </c>
      <c r="G55" s="0" t="n">
        <v>6</v>
      </c>
    </row>
    <row r="56" customFormat="false" ht="12.75" hidden="false" customHeight="false" outlineLevel="0" collapsed="false">
      <c r="A56" s="125" t="n">
        <v>38473</v>
      </c>
      <c r="D56" s="132" t="n">
        <v>12</v>
      </c>
      <c r="E56" s="133"/>
      <c r="F56" s="128" t="n">
        <v>38473</v>
      </c>
      <c r="G56" s="0" t="n">
        <v>6</v>
      </c>
    </row>
    <row r="57" customFormat="false" ht="12.75" hidden="false" customHeight="false" outlineLevel="0" collapsed="false">
      <c r="A57" s="125" t="n">
        <v>38504</v>
      </c>
      <c r="D57" s="132" t="n">
        <v>12</v>
      </c>
      <c r="E57" s="133"/>
      <c r="F57" s="128" t="n">
        <v>38504</v>
      </c>
      <c r="G57" s="0" t="n">
        <v>6</v>
      </c>
    </row>
    <row r="58" customFormat="false" ht="12.75" hidden="false" customHeight="false" outlineLevel="0" collapsed="false">
      <c r="A58" s="125" t="n">
        <v>38534</v>
      </c>
      <c r="D58" s="132" t="n">
        <v>12</v>
      </c>
      <c r="E58" s="133"/>
      <c r="F58" s="128" t="n">
        <v>38534</v>
      </c>
      <c r="G58" s="0" t="n">
        <v>6</v>
      </c>
    </row>
    <row r="59" customFormat="false" ht="12.75" hidden="false" customHeight="false" outlineLevel="0" collapsed="false">
      <c r="A59" s="125" t="n">
        <v>38565</v>
      </c>
      <c r="D59" s="132" t="n">
        <v>12</v>
      </c>
      <c r="E59" s="133"/>
      <c r="F59" s="128" t="n">
        <v>38565</v>
      </c>
      <c r="G59" s="0" t="n">
        <v>6</v>
      </c>
    </row>
    <row r="60" customFormat="false" ht="12.75" hidden="false" customHeight="false" outlineLevel="0" collapsed="false">
      <c r="A60" s="125" t="n">
        <v>38596</v>
      </c>
      <c r="D60" s="132" t="n">
        <v>12</v>
      </c>
      <c r="E60" s="133"/>
      <c r="F60" s="128" t="n">
        <v>38596</v>
      </c>
      <c r="G60" s="0" t="n">
        <v>6</v>
      </c>
    </row>
    <row r="61" customFormat="false" ht="12.75" hidden="false" customHeight="false" outlineLevel="0" collapsed="false">
      <c r="A61" s="125" t="n">
        <v>38626</v>
      </c>
      <c r="D61" s="132" t="n">
        <v>12</v>
      </c>
      <c r="E61" s="133"/>
      <c r="F61" s="128" t="n">
        <v>38626</v>
      </c>
      <c r="G61" s="0" t="n">
        <v>6</v>
      </c>
    </row>
    <row r="62" customFormat="false" ht="12.75" hidden="false" customHeight="false" outlineLevel="0" collapsed="false">
      <c r="A62" s="125" t="n">
        <v>38657</v>
      </c>
      <c r="D62" s="132" t="n">
        <v>12</v>
      </c>
      <c r="E62" s="133"/>
      <c r="F62" s="128" t="n">
        <v>38657</v>
      </c>
      <c r="G62" s="0" t="n">
        <v>6</v>
      </c>
    </row>
    <row r="63" customFormat="false" ht="12.75" hidden="false" customHeight="false" outlineLevel="0" collapsed="false">
      <c r="A63" s="125" t="n">
        <v>38687</v>
      </c>
      <c r="D63" s="132" t="n">
        <v>12</v>
      </c>
      <c r="E63" s="133"/>
      <c r="F63" s="128" t="n">
        <v>38687</v>
      </c>
      <c r="G63" s="0" t="n">
        <v>6</v>
      </c>
    </row>
    <row r="64" customFormat="false" ht="12.75" hidden="false" customHeight="false" outlineLevel="0" collapsed="false">
      <c r="A64" s="125" t="n">
        <v>38718</v>
      </c>
      <c r="D64" s="132" t="n">
        <v>12</v>
      </c>
      <c r="E64" s="133"/>
      <c r="F64" s="128" t="n">
        <v>38718</v>
      </c>
      <c r="G64" s="0" t="n">
        <v>6</v>
      </c>
    </row>
    <row r="65" customFormat="false" ht="12.75" hidden="false" customHeight="false" outlineLevel="0" collapsed="false">
      <c r="A65" s="125" t="n">
        <v>38749</v>
      </c>
      <c r="D65" s="132" t="n">
        <v>12</v>
      </c>
      <c r="E65" s="133"/>
      <c r="F65" s="128" t="n">
        <v>38749</v>
      </c>
      <c r="G65" s="0" t="n">
        <v>6</v>
      </c>
    </row>
    <row r="66" customFormat="false" ht="12.75" hidden="false" customHeight="false" outlineLevel="0" collapsed="false">
      <c r="A66" s="125" t="n">
        <v>38777</v>
      </c>
      <c r="D66" s="132" t="n">
        <v>12</v>
      </c>
      <c r="E66" s="133"/>
      <c r="F66" s="128" t="n">
        <v>38777</v>
      </c>
      <c r="G66" s="0" t="n">
        <v>6</v>
      </c>
    </row>
    <row r="67" customFormat="false" ht="12.75" hidden="false" customHeight="false" outlineLevel="0" collapsed="false">
      <c r="A67" s="125" t="n">
        <v>38808</v>
      </c>
      <c r="D67" s="132" t="n">
        <v>12</v>
      </c>
      <c r="E67" s="133"/>
      <c r="F67" s="128" t="n">
        <v>38808</v>
      </c>
      <c r="G67" s="0" t="n">
        <v>6</v>
      </c>
    </row>
    <row r="68" customFormat="false" ht="12.75" hidden="false" customHeight="false" outlineLevel="0" collapsed="false">
      <c r="A68" s="125" t="n">
        <v>38838</v>
      </c>
      <c r="D68" s="132" t="n">
        <v>12</v>
      </c>
      <c r="E68" s="133"/>
      <c r="F68" s="128" t="n">
        <v>38838</v>
      </c>
      <c r="G68" s="0" t="n">
        <v>6</v>
      </c>
    </row>
    <row r="69" customFormat="false" ht="12.75" hidden="false" customHeight="false" outlineLevel="0" collapsed="false">
      <c r="A69" s="125" t="n">
        <v>38869</v>
      </c>
      <c r="D69" s="132" t="n">
        <v>12</v>
      </c>
      <c r="E69" s="133"/>
      <c r="F69" s="128" t="n">
        <v>38869</v>
      </c>
      <c r="G69" s="0" t="n">
        <v>6</v>
      </c>
    </row>
    <row r="70" customFormat="false" ht="12.75" hidden="false" customHeight="false" outlineLevel="0" collapsed="false">
      <c r="A70" s="125" t="n">
        <v>38899</v>
      </c>
      <c r="D70" s="132" t="n">
        <v>12</v>
      </c>
      <c r="E70" s="133"/>
      <c r="F70" s="128" t="n">
        <v>38899</v>
      </c>
      <c r="G70" s="0" t="n">
        <v>6</v>
      </c>
    </row>
    <row r="71" customFormat="false" ht="12.75" hidden="false" customHeight="false" outlineLevel="0" collapsed="false">
      <c r="A71" s="125" t="n">
        <v>38930</v>
      </c>
      <c r="D71" s="132" t="n">
        <v>12</v>
      </c>
      <c r="E71" s="133"/>
      <c r="F71" s="128" t="n">
        <v>38930</v>
      </c>
      <c r="G71" s="0" t="n">
        <v>6</v>
      </c>
    </row>
    <row r="72" customFormat="false" ht="12.75" hidden="false" customHeight="false" outlineLevel="0" collapsed="false">
      <c r="A72" s="125" t="n">
        <v>38961</v>
      </c>
      <c r="D72" s="132" t="n">
        <v>12</v>
      </c>
      <c r="E72" s="133"/>
      <c r="F72" s="128" t="n">
        <v>38961</v>
      </c>
      <c r="G72" s="0" t="n">
        <v>6</v>
      </c>
    </row>
    <row r="73" customFormat="false" ht="12.75" hidden="false" customHeight="false" outlineLevel="0" collapsed="false">
      <c r="A73" s="125" t="n">
        <v>38991</v>
      </c>
      <c r="D73" s="132" t="n">
        <v>12</v>
      </c>
      <c r="E73" s="133"/>
      <c r="F73" s="128" t="n">
        <v>38991</v>
      </c>
      <c r="G73" s="0" t="n">
        <v>6</v>
      </c>
    </row>
    <row r="74" customFormat="false" ht="12.75" hidden="false" customHeight="false" outlineLevel="0" collapsed="false">
      <c r="A74" s="125" t="n">
        <v>39022</v>
      </c>
      <c r="D74" s="132" t="n">
        <v>12</v>
      </c>
      <c r="E74" s="133"/>
      <c r="F74" s="128" t="n">
        <v>39022</v>
      </c>
      <c r="G74" s="0" t="n">
        <v>6</v>
      </c>
    </row>
    <row r="75" customFormat="false" ht="12.75" hidden="false" customHeight="false" outlineLevel="0" collapsed="false">
      <c r="A75" s="125" t="n">
        <v>39052</v>
      </c>
      <c r="D75" s="132" t="n">
        <v>12</v>
      </c>
      <c r="E75" s="133"/>
      <c r="F75" s="128" t="n">
        <v>39052</v>
      </c>
      <c r="G75" s="0" t="n">
        <v>6</v>
      </c>
    </row>
    <row r="76" customFormat="false" ht="12.75" hidden="false" customHeight="false" outlineLevel="0" collapsed="false">
      <c r="A76" s="125" t="n">
        <v>39083</v>
      </c>
      <c r="D76" s="132" t="n">
        <v>12</v>
      </c>
      <c r="E76" s="133"/>
      <c r="F76" s="128" t="n">
        <v>39083</v>
      </c>
      <c r="G76" s="0" t="n">
        <v>6</v>
      </c>
    </row>
    <row r="77" customFormat="false" ht="12.75" hidden="false" customHeight="false" outlineLevel="0" collapsed="false">
      <c r="A77" s="125" t="n">
        <v>39114</v>
      </c>
      <c r="D77" s="132" t="n">
        <v>12</v>
      </c>
      <c r="E77" s="133"/>
      <c r="F77" s="128" t="n">
        <v>39114</v>
      </c>
      <c r="G77" s="0" t="n">
        <v>6</v>
      </c>
    </row>
    <row r="78" customFormat="false" ht="12.75" hidden="false" customHeight="false" outlineLevel="0" collapsed="false">
      <c r="A78" s="125" t="n">
        <v>39142</v>
      </c>
      <c r="D78" s="132" t="n">
        <v>12</v>
      </c>
      <c r="E78" s="133"/>
      <c r="F78" s="128" t="n">
        <v>39142</v>
      </c>
      <c r="G78" s="0" t="n">
        <v>6</v>
      </c>
    </row>
    <row r="79" customFormat="false" ht="12.75" hidden="false" customHeight="false" outlineLevel="0" collapsed="false">
      <c r="A79" s="125" t="n">
        <v>39173</v>
      </c>
      <c r="D79" s="132" t="n">
        <v>12</v>
      </c>
      <c r="E79" s="133"/>
      <c r="F79" s="128" t="n">
        <v>39173</v>
      </c>
      <c r="G79" s="0" t="n">
        <v>6</v>
      </c>
    </row>
    <row r="80" customFormat="false" ht="12.75" hidden="false" customHeight="false" outlineLevel="0" collapsed="false">
      <c r="A80" s="125" t="n">
        <v>39203</v>
      </c>
      <c r="D80" s="132" t="n">
        <v>12</v>
      </c>
      <c r="E80" s="133"/>
      <c r="F80" s="128" t="n">
        <v>39203</v>
      </c>
      <c r="G80" s="0" t="n">
        <v>6</v>
      </c>
    </row>
    <row r="81" customFormat="false" ht="12.75" hidden="false" customHeight="false" outlineLevel="0" collapsed="false">
      <c r="A81" s="125" t="n">
        <v>39234</v>
      </c>
      <c r="D81" s="132" t="n">
        <v>12</v>
      </c>
      <c r="E81" s="133"/>
      <c r="F81" s="128" t="n">
        <v>39234</v>
      </c>
      <c r="G81" s="0" t="n">
        <v>6</v>
      </c>
    </row>
    <row r="82" customFormat="false" ht="12.75" hidden="false" customHeight="false" outlineLevel="0" collapsed="false">
      <c r="A82" s="125" t="n">
        <v>39264</v>
      </c>
      <c r="D82" s="132" t="n">
        <v>12</v>
      </c>
      <c r="E82" s="133"/>
      <c r="F82" s="128" t="n">
        <v>39264</v>
      </c>
      <c r="G82" s="0" t="n">
        <v>6</v>
      </c>
    </row>
    <row r="83" customFormat="false" ht="12.75" hidden="false" customHeight="false" outlineLevel="0" collapsed="false">
      <c r="A83" s="125" t="n">
        <v>39295</v>
      </c>
      <c r="D83" s="132" t="n">
        <v>12</v>
      </c>
      <c r="E83" s="133"/>
      <c r="F83" s="128" t="n">
        <v>39295</v>
      </c>
      <c r="G83" s="0" t="n">
        <v>6</v>
      </c>
    </row>
    <row r="84" customFormat="false" ht="12.75" hidden="false" customHeight="false" outlineLevel="0" collapsed="false">
      <c r="A84" s="125" t="n">
        <v>39326</v>
      </c>
      <c r="D84" s="132" t="n">
        <v>12</v>
      </c>
      <c r="E84" s="133"/>
      <c r="F84" s="128" t="n">
        <v>39326</v>
      </c>
      <c r="G84" s="0" t="n">
        <v>6</v>
      </c>
    </row>
    <row r="85" customFormat="false" ht="12.75" hidden="false" customHeight="false" outlineLevel="0" collapsed="false">
      <c r="A85" s="125" t="n">
        <v>39356</v>
      </c>
      <c r="D85" s="132" t="n">
        <v>12</v>
      </c>
      <c r="E85" s="133"/>
      <c r="F85" s="128" t="n">
        <v>39356</v>
      </c>
      <c r="G85" s="0" t="n">
        <v>6</v>
      </c>
    </row>
    <row r="86" customFormat="false" ht="12.75" hidden="false" customHeight="false" outlineLevel="0" collapsed="false">
      <c r="A86" s="125" t="n">
        <v>39387</v>
      </c>
      <c r="D86" s="132" t="n">
        <v>12</v>
      </c>
      <c r="E86" s="133"/>
      <c r="F86" s="128" t="n">
        <v>39387</v>
      </c>
      <c r="G86" s="0" t="n">
        <v>6</v>
      </c>
    </row>
    <row r="87" customFormat="false" ht="12.75" hidden="false" customHeight="false" outlineLevel="0" collapsed="false">
      <c r="A87" s="125" t="n">
        <v>39417</v>
      </c>
      <c r="D87" s="132" t="n">
        <v>12</v>
      </c>
      <c r="E87" s="133"/>
      <c r="F87" s="128" t="n">
        <v>39417</v>
      </c>
      <c r="G87" s="0" t="n">
        <v>6</v>
      </c>
    </row>
    <row r="88" customFormat="false" ht="12.75" hidden="false" customHeight="false" outlineLevel="0" collapsed="false">
      <c r="A88" s="125" t="n">
        <v>39448</v>
      </c>
      <c r="D88" s="132" t="n">
        <v>12</v>
      </c>
      <c r="E88" s="133"/>
      <c r="F88" s="128" t="n">
        <v>39448</v>
      </c>
      <c r="G88" s="0" t="n">
        <v>6</v>
      </c>
    </row>
    <row r="89" customFormat="false" ht="12.75" hidden="false" customHeight="false" outlineLevel="0" collapsed="false">
      <c r="A89" s="125" t="n">
        <v>39479</v>
      </c>
      <c r="D89" s="132" t="n">
        <v>12</v>
      </c>
      <c r="E89" s="133"/>
      <c r="F89" s="128" t="n">
        <v>39479</v>
      </c>
      <c r="G89" s="0" t="n">
        <v>6</v>
      </c>
    </row>
    <row r="90" customFormat="false" ht="12.75" hidden="false" customHeight="false" outlineLevel="0" collapsed="false">
      <c r="A90" s="125" t="n">
        <v>39508</v>
      </c>
      <c r="D90" s="132" t="n">
        <v>12</v>
      </c>
      <c r="E90" s="133"/>
      <c r="F90" s="128" t="n">
        <v>39508</v>
      </c>
      <c r="G90" s="0" t="n">
        <v>6</v>
      </c>
    </row>
    <row r="91" customFormat="false" ht="12.75" hidden="false" customHeight="false" outlineLevel="0" collapsed="false">
      <c r="A91" s="125" t="n">
        <v>39539</v>
      </c>
      <c r="D91" s="132" t="n">
        <v>12</v>
      </c>
      <c r="E91" s="133"/>
      <c r="F91" s="128" t="n">
        <v>39539</v>
      </c>
      <c r="G91" s="0" t="n">
        <v>6</v>
      </c>
    </row>
    <row r="92" customFormat="false" ht="12.75" hidden="false" customHeight="false" outlineLevel="0" collapsed="false">
      <c r="A92" s="125" t="n">
        <v>39569</v>
      </c>
      <c r="D92" s="132" t="n">
        <v>12</v>
      </c>
      <c r="E92" s="133"/>
      <c r="F92" s="128" t="n">
        <v>39569</v>
      </c>
      <c r="G92" s="0" t="n">
        <v>6</v>
      </c>
    </row>
    <row r="93" customFormat="false" ht="12.75" hidden="false" customHeight="false" outlineLevel="0" collapsed="false">
      <c r="A93" s="125" t="n">
        <v>39600</v>
      </c>
      <c r="D93" s="132" t="n">
        <v>12</v>
      </c>
      <c r="E93" s="133"/>
      <c r="F93" s="128" t="n">
        <v>39600</v>
      </c>
      <c r="G93" s="0" t="n">
        <v>6</v>
      </c>
    </row>
    <row r="94" customFormat="false" ht="12.75" hidden="false" customHeight="false" outlineLevel="0" collapsed="false">
      <c r="A94" s="125" t="n">
        <v>39630</v>
      </c>
      <c r="D94" s="132" t="n">
        <v>12</v>
      </c>
      <c r="E94" s="133"/>
      <c r="F94" s="128" t="n">
        <v>39630</v>
      </c>
      <c r="G94" s="0" t="n">
        <v>6</v>
      </c>
    </row>
    <row r="95" customFormat="false" ht="12.75" hidden="false" customHeight="false" outlineLevel="0" collapsed="false">
      <c r="A95" s="125" t="n">
        <v>39661</v>
      </c>
      <c r="D95" s="132" t="n">
        <v>12</v>
      </c>
      <c r="E95" s="133"/>
      <c r="F95" s="128" t="n">
        <v>39661</v>
      </c>
      <c r="G95" s="0" t="n">
        <v>6</v>
      </c>
    </row>
    <row r="96" customFormat="false" ht="12.75" hidden="false" customHeight="false" outlineLevel="0" collapsed="false">
      <c r="A96" s="125" t="n">
        <v>39692</v>
      </c>
      <c r="D96" s="132" t="n">
        <v>12</v>
      </c>
      <c r="E96" s="133"/>
      <c r="F96" s="128" t="n">
        <v>39692</v>
      </c>
      <c r="G96" s="0" t="n">
        <v>6</v>
      </c>
    </row>
    <row r="97" customFormat="false" ht="12.75" hidden="false" customHeight="false" outlineLevel="0" collapsed="false">
      <c r="A97" s="125" t="n">
        <v>39722</v>
      </c>
      <c r="D97" s="132" t="n">
        <v>12</v>
      </c>
      <c r="E97" s="133"/>
      <c r="F97" s="128" t="n">
        <v>39722</v>
      </c>
      <c r="G97" s="0" t="n">
        <v>6</v>
      </c>
    </row>
    <row r="98" customFormat="false" ht="12.75" hidden="false" customHeight="false" outlineLevel="0" collapsed="false">
      <c r="A98" s="125" t="n">
        <v>39753</v>
      </c>
      <c r="D98" s="132" t="n">
        <v>12</v>
      </c>
      <c r="E98" s="133"/>
      <c r="F98" s="128" t="n">
        <v>39753</v>
      </c>
      <c r="G98" s="0" t="n">
        <v>6</v>
      </c>
    </row>
    <row r="99" customFormat="false" ht="12.75" hidden="false" customHeight="false" outlineLevel="0" collapsed="false">
      <c r="A99" s="125" t="n">
        <v>39783</v>
      </c>
      <c r="D99" s="132" t="n">
        <v>12</v>
      </c>
      <c r="E99" s="133"/>
      <c r="F99" s="128" t="n">
        <v>39783</v>
      </c>
      <c r="G99" s="0" t="n">
        <v>6</v>
      </c>
    </row>
    <row r="100" customFormat="false" ht="12.75" hidden="false" customHeight="false" outlineLevel="0" collapsed="false">
      <c r="A100" s="125" t="n">
        <v>39814</v>
      </c>
      <c r="D100" s="132" t="n">
        <v>12</v>
      </c>
      <c r="E100" s="133"/>
      <c r="F100" s="128" t="n">
        <v>39814</v>
      </c>
      <c r="G100" s="0" t="n">
        <v>6</v>
      </c>
    </row>
    <row r="101" customFormat="false" ht="12.75" hidden="false" customHeight="false" outlineLevel="0" collapsed="false">
      <c r="A101" s="125" t="n">
        <v>39845</v>
      </c>
      <c r="D101" s="132" t="n">
        <v>12</v>
      </c>
      <c r="E101" s="133"/>
      <c r="F101" s="128" t="n">
        <v>39845</v>
      </c>
      <c r="G101" s="0" t="n">
        <v>6</v>
      </c>
    </row>
    <row r="102" customFormat="false" ht="12.75" hidden="false" customHeight="false" outlineLevel="0" collapsed="false">
      <c r="A102" s="125" t="n">
        <v>39873</v>
      </c>
      <c r="D102" s="132" t="n">
        <v>12</v>
      </c>
      <c r="E102" s="133"/>
      <c r="F102" s="128" t="n">
        <v>39873</v>
      </c>
      <c r="G102" s="0" t="n">
        <v>6</v>
      </c>
    </row>
    <row r="103" customFormat="false" ht="12.75" hidden="false" customHeight="false" outlineLevel="0" collapsed="false">
      <c r="A103" s="125" t="n">
        <v>39904</v>
      </c>
      <c r="D103" s="132" t="n">
        <v>12</v>
      </c>
      <c r="E103" s="133"/>
      <c r="F103" s="128" t="n">
        <v>39904</v>
      </c>
      <c r="G103" s="0" t="n">
        <v>6</v>
      </c>
    </row>
    <row r="104" customFormat="false" ht="12.75" hidden="false" customHeight="false" outlineLevel="0" collapsed="false">
      <c r="A104" s="125" t="n">
        <v>39934</v>
      </c>
      <c r="D104" s="132" t="n">
        <v>12</v>
      </c>
      <c r="E104" s="133"/>
      <c r="F104" s="128" t="n">
        <v>39934</v>
      </c>
      <c r="G104" s="0" t="n">
        <v>6</v>
      </c>
    </row>
    <row r="105" customFormat="false" ht="12.75" hidden="false" customHeight="false" outlineLevel="0" collapsed="false">
      <c r="A105" s="125" t="n">
        <v>39965</v>
      </c>
      <c r="D105" s="132" t="n">
        <v>12</v>
      </c>
      <c r="E105" s="133"/>
      <c r="F105" s="128" t="n">
        <v>39965</v>
      </c>
      <c r="G105" s="0" t="n">
        <v>6</v>
      </c>
    </row>
    <row r="106" customFormat="false" ht="12.75" hidden="false" customHeight="false" outlineLevel="0" collapsed="false">
      <c r="A106" s="125" t="n">
        <v>39995</v>
      </c>
      <c r="D106" s="132" t="n">
        <v>12</v>
      </c>
      <c r="E106" s="133"/>
      <c r="F106" s="128" t="n">
        <v>39995</v>
      </c>
      <c r="G106" s="0" t="n">
        <v>6</v>
      </c>
    </row>
    <row r="107" customFormat="false" ht="12.75" hidden="false" customHeight="false" outlineLevel="0" collapsed="false">
      <c r="A107" s="125" t="n">
        <v>40026</v>
      </c>
      <c r="D107" s="132" t="n">
        <v>12</v>
      </c>
      <c r="E107" s="133"/>
      <c r="F107" s="128" t="n">
        <v>40026</v>
      </c>
      <c r="G107" s="0" t="n">
        <v>6</v>
      </c>
    </row>
    <row r="108" customFormat="false" ht="12.75" hidden="false" customHeight="false" outlineLevel="0" collapsed="false">
      <c r="A108" s="125" t="n">
        <v>40057</v>
      </c>
      <c r="D108" s="132" t="n">
        <v>12</v>
      </c>
      <c r="E108" s="133"/>
      <c r="F108" s="128" t="n">
        <v>40057</v>
      </c>
      <c r="G108" s="0" t="n">
        <v>6</v>
      </c>
    </row>
    <row r="109" customFormat="false" ht="12.75" hidden="false" customHeight="false" outlineLevel="0" collapsed="false">
      <c r="A109" s="125" t="n">
        <v>40087</v>
      </c>
      <c r="D109" s="132" t="n">
        <v>12</v>
      </c>
      <c r="E109" s="133"/>
      <c r="F109" s="128" t="n">
        <v>40087</v>
      </c>
      <c r="G109" s="0" t="n">
        <v>6</v>
      </c>
    </row>
    <row r="110" customFormat="false" ht="12.75" hidden="false" customHeight="false" outlineLevel="0" collapsed="false">
      <c r="A110" s="125" t="n">
        <v>40118</v>
      </c>
      <c r="D110" s="132" t="n">
        <v>12</v>
      </c>
      <c r="E110" s="133"/>
      <c r="F110" s="128" t="n">
        <v>40118</v>
      </c>
      <c r="G110" s="0" t="n">
        <v>6</v>
      </c>
    </row>
    <row r="111" customFormat="false" ht="12.75" hidden="false" customHeight="false" outlineLevel="0" collapsed="false">
      <c r="A111" s="125" t="n">
        <v>40148</v>
      </c>
      <c r="D111" s="132" t="n">
        <v>12</v>
      </c>
      <c r="E111" s="133"/>
      <c r="F111" s="128" t="n">
        <v>40148</v>
      </c>
      <c r="G111" s="0" t="n">
        <v>6</v>
      </c>
    </row>
    <row r="112" customFormat="false" ht="12.75" hidden="false" customHeight="false" outlineLevel="0" collapsed="false">
      <c r="A112" s="125" t="n">
        <v>40179</v>
      </c>
      <c r="D112" s="132" t="n">
        <v>12</v>
      </c>
      <c r="E112" s="133"/>
      <c r="F112" s="128" t="n">
        <v>40179</v>
      </c>
      <c r="G112" s="0" t="n">
        <v>6</v>
      </c>
    </row>
    <row r="113" customFormat="false" ht="12.75" hidden="false" customHeight="false" outlineLevel="0" collapsed="false">
      <c r="A113" s="125" t="n">
        <v>40210</v>
      </c>
      <c r="D113" s="132" t="n">
        <v>12</v>
      </c>
      <c r="E113" s="133"/>
      <c r="F113" s="128" t="n">
        <v>40210</v>
      </c>
      <c r="G113" s="0" t="n">
        <v>6</v>
      </c>
    </row>
    <row r="114" customFormat="false" ht="12.75" hidden="false" customHeight="false" outlineLevel="0" collapsed="false">
      <c r="A114" s="125" t="n">
        <v>40238</v>
      </c>
      <c r="D114" s="132" t="n">
        <v>12</v>
      </c>
      <c r="E114" s="133"/>
      <c r="F114" s="128" t="n">
        <v>40238</v>
      </c>
      <c r="G114" s="0" t="n">
        <v>6</v>
      </c>
    </row>
    <row r="115" customFormat="false" ht="12.75" hidden="false" customHeight="false" outlineLevel="0" collapsed="false">
      <c r="A115" s="125" t="n">
        <v>40269</v>
      </c>
      <c r="D115" s="132" t="n">
        <v>12</v>
      </c>
      <c r="E115" s="133"/>
      <c r="F115" s="128" t="n">
        <v>40269</v>
      </c>
      <c r="G115" s="0" t="n">
        <v>6</v>
      </c>
    </row>
    <row r="116" customFormat="false" ht="12.75" hidden="false" customHeight="false" outlineLevel="0" collapsed="false">
      <c r="A116" s="125" t="n">
        <v>40299</v>
      </c>
      <c r="D116" s="132" t="n">
        <v>12</v>
      </c>
      <c r="E116" s="133"/>
      <c r="F116" s="128" t="n">
        <v>40299</v>
      </c>
      <c r="G116" s="0" t="n">
        <v>6</v>
      </c>
    </row>
    <row r="117" customFormat="false" ht="12.75" hidden="false" customHeight="false" outlineLevel="0" collapsed="false">
      <c r="A117" s="125" t="n">
        <v>40330</v>
      </c>
      <c r="D117" s="132" t="n">
        <v>12</v>
      </c>
      <c r="E117" s="133"/>
      <c r="F117" s="128" t="n">
        <v>40330</v>
      </c>
      <c r="G117" s="0" t="n">
        <v>6</v>
      </c>
    </row>
    <row r="118" customFormat="false" ht="12.75" hidden="false" customHeight="false" outlineLevel="0" collapsed="false">
      <c r="A118" s="125" t="n">
        <v>40360</v>
      </c>
      <c r="D118" s="132" t="n">
        <v>12</v>
      </c>
      <c r="E118" s="133"/>
      <c r="F118" s="128" t="n">
        <v>40360</v>
      </c>
      <c r="G118" s="0" t="n">
        <v>6</v>
      </c>
    </row>
    <row r="119" customFormat="false" ht="12.75" hidden="false" customHeight="false" outlineLevel="0" collapsed="false">
      <c r="A119" s="125" t="n">
        <v>40391</v>
      </c>
      <c r="D119" s="132" t="n">
        <v>12</v>
      </c>
      <c r="E119" s="133"/>
      <c r="F119" s="128" t="n">
        <v>40391</v>
      </c>
      <c r="G119" s="0" t="n">
        <v>6</v>
      </c>
    </row>
    <row r="120" customFormat="false" ht="12.75" hidden="false" customHeight="false" outlineLevel="0" collapsed="false">
      <c r="A120" s="125" t="n">
        <v>40422</v>
      </c>
      <c r="D120" s="132" t="n">
        <v>12</v>
      </c>
      <c r="E120" s="133"/>
      <c r="F120" s="128" t="n">
        <v>40422</v>
      </c>
      <c r="G120" s="0" t="n">
        <v>6</v>
      </c>
    </row>
    <row r="121" customFormat="false" ht="12.75" hidden="false" customHeight="false" outlineLevel="0" collapsed="false">
      <c r="A121" s="125" t="n">
        <v>40452</v>
      </c>
      <c r="D121" s="132" t="n">
        <v>12</v>
      </c>
      <c r="E121" s="133"/>
      <c r="F121" s="128" t="n">
        <v>40452</v>
      </c>
      <c r="G121" s="0" t="n">
        <v>6</v>
      </c>
    </row>
    <row r="122" customFormat="false" ht="12.75" hidden="false" customHeight="false" outlineLevel="0" collapsed="false">
      <c r="A122" s="125" t="n">
        <v>40483</v>
      </c>
      <c r="D122" s="132" t="n">
        <v>12</v>
      </c>
      <c r="E122" s="133"/>
      <c r="F122" s="128" t="n">
        <v>40483</v>
      </c>
      <c r="G122" s="0" t="n">
        <v>6</v>
      </c>
    </row>
    <row r="123" customFormat="false" ht="12.75" hidden="false" customHeight="false" outlineLevel="0" collapsed="false">
      <c r="A123" s="125" t="n">
        <v>40513</v>
      </c>
      <c r="D123" s="132" t="n">
        <v>12</v>
      </c>
      <c r="E123" s="133"/>
      <c r="F123" s="128" t="n">
        <v>40513</v>
      </c>
      <c r="G123" s="0" t="n">
        <v>6</v>
      </c>
    </row>
    <row r="124" customFormat="false" ht="12.75" hidden="false" customHeight="false" outlineLevel="0" collapsed="false">
      <c r="A124" s="125" t="n">
        <v>40544</v>
      </c>
      <c r="D124" s="132" t="n">
        <v>13</v>
      </c>
      <c r="E124" s="133"/>
      <c r="F124" s="128" t="n">
        <v>40544</v>
      </c>
      <c r="G124" s="0" t="n">
        <v>6</v>
      </c>
    </row>
    <row r="125" customFormat="false" ht="12.75" hidden="false" customHeight="false" outlineLevel="0" collapsed="false">
      <c r="A125" s="125" t="n">
        <v>40575</v>
      </c>
      <c r="D125" s="132" t="n">
        <v>13</v>
      </c>
      <c r="E125" s="133"/>
      <c r="F125" s="128" t="n">
        <v>40575</v>
      </c>
      <c r="G125" s="0" t="n">
        <v>6</v>
      </c>
    </row>
    <row r="126" customFormat="false" ht="12.75" hidden="false" customHeight="false" outlineLevel="0" collapsed="false">
      <c r="A126" s="125" t="n">
        <v>40603</v>
      </c>
      <c r="D126" s="132" t="n">
        <v>13</v>
      </c>
      <c r="E126" s="133"/>
      <c r="F126" s="128" t="n">
        <v>40603</v>
      </c>
      <c r="G126" s="0" t="n">
        <v>6</v>
      </c>
    </row>
    <row r="127" customFormat="false" ht="12.75" hidden="false" customHeight="false" outlineLevel="0" collapsed="false">
      <c r="A127" s="125" t="n">
        <v>40634</v>
      </c>
      <c r="D127" s="132" t="n">
        <v>13</v>
      </c>
      <c r="E127" s="133"/>
      <c r="F127" s="128" t="n">
        <v>40634</v>
      </c>
      <c r="G127" s="0" t="n">
        <v>6</v>
      </c>
    </row>
    <row r="128" customFormat="false" ht="12.75" hidden="false" customHeight="false" outlineLevel="0" collapsed="false">
      <c r="A128" s="125" t="n">
        <v>40664</v>
      </c>
      <c r="D128" s="132" t="n">
        <v>13</v>
      </c>
      <c r="E128" s="133"/>
      <c r="F128" s="128" t="n">
        <v>40664</v>
      </c>
      <c r="G128" s="0" t="n">
        <v>6</v>
      </c>
    </row>
    <row r="129" customFormat="false" ht="12.75" hidden="false" customHeight="false" outlineLevel="0" collapsed="false">
      <c r="A129" s="125" t="n">
        <v>40695</v>
      </c>
      <c r="D129" s="132" t="n">
        <v>13</v>
      </c>
      <c r="E129" s="133"/>
      <c r="F129" s="128" t="n">
        <v>40695</v>
      </c>
      <c r="G129" s="0" t="n">
        <v>6</v>
      </c>
    </row>
    <row r="130" customFormat="false" ht="12.75" hidden="false" customHeight="false" outlineLevel="0" collapsed="false">
      <c r="A130" s="125" t="n">
        <v>40725</v>
      </c>
      <c r="D130" s="132" t="n">
        <v>13</v>
      </c>
      <c r="E130" s="133"/>
      <c r="F130" s="128" t="n">
        <v>40725</v>
      </c>
      <c r="G130" s="0" t="n">
        <v>6</v>
      </c>
    </row>
    <row r="131" customFormat="false" ht="12.75" hidden="false" customHeight="false" outlineLevel="0" collapsed="false">
      <c r="A131" s="125" t="n">
        <v>40756</v>
      </c>
      <c r="D131" s="132" t="n">
        <v>13</v>
      </c>
      <c r="E131" s="133"/>
      <c r="F131" s="128" t="n">
        <v>40756</v>
      </c>
      <c r="G131" s="0" t="n">
        <v>6</v>
      </c>
    </row>
    <row r="132" customFormat="false" ht="12.75" hidden="false" customHeight="false" outlineLevel="0" collapsed="false">
      <c r="A132" s="125" t="n">
        <v>40787</v>
      </c>
      <c r="D132" s="132" t="n">
        <v>13</v>
      </c>
      <c r="E132" s="133"/>
      <c r="F132" s="128" t="n">
        <v>40787</v>
      </c>
      <c r="G132" s="0" t="n">
        <v>6</v>
      </c>
    </row>
    <row r="133" customFormat="false" ht="12.75" hidden="false" customHeight="false" outlineLevel="0" collapsed="false">
      <c r="A133" s="125" t="n">
        <v>40817</v>
      </c>
      <c r="D133" s="132" t="n">
        <v>13</v>
      </c>
      <c r="E133" s="133"/>
      <c r="F133" s="128" t="n">
        <v>40817</v>
      </c>
      <c r="G133" s="0" t="n">
        <v>6</v>
      </c>
    </row>
    <row r="134" customFormat="false" ht="12.75" hidden="false" customHeight="false" outlineLevel="0" collapsed="false">
      <c r="A134" s="125" t="n">
        <v>40848</v>
      </c>
      <c r="D134" s="132" t="n">
        <v>13</v>
      </c>
      <c r="E134" s="133"/>
      <c r="F134" s="128" t="n">
        <v>40848</v>
      </c>
      <c r="G134" s="0" t="n">
        <v>6</v>
      </c>
    </row>
    <row r="135" customFormat="false" ht="12.75" hidden="false" customHeight="false" outlineLevel="0" collapsed="false">
      <c r="A135" s="125" t="n">
        <v>40878</v>
      </c>
      <c r="D135" s="132" t="n">
        <v>13</v>
      </c>
      <c r="E135" s="133"/>
      <c r="F135" s="128" t="n">
        <v>40878</v>
      </c>
      <c r="G135" s="0" t="n">
        <v>6</v>
      </c>
    </row>
    <row r="136" customFormat="false" ht="12.75" hidden="false" customHeight="false" outlineLevel="0" collapsed="false">
      <c r="A136" s="125" t="n">
        <v>40909</v>
      </c>
      <c r="D136" s="132" t="n">
        <v>13</v>
      </c>
      <c r="E136" s="133"/>
      <c r="F136" s="128" t="n">
        <v>40909</v>
      </c>
      <c r="G136" s="0" t="n">
        <v>6</v>
      </c>
    </row>
    <row r="137" customFormat="false" ht="12.75" hidden="false" customHeight="false" outlineLevel="0" collapsed="false">
      <c r="A137" s="125" t="n">
        <v>40940</v>
      </c>
      <c r="D137" s="132" t="n">
        <v>13</v>
      </c>
      <c r="E137" s="133"/>
      <c r="F137" s="128" t="n">
        <v>40940</v>
      </c>
      <c r="G137" s="0" t="n">
        <v>6</v>
      </c>
    </row>
    <row r="138" customFormat="false" ht="12.75" hidden="false" customHeight="false" outlineLevel="0" collapsed="false">
      <c r="A138" s="125" t="n">
        <v>40969</v>
      </c>
      <c r="D138" s="132" t="n">
        <v>13</v>
      </c>
      <c r="E138" s="133"/>
      <c r="F138" s="128" t="n">
        <v>40969</v>
      </c>
      <c r="G138" s="0" t="n">
        <v>6</v>
      </c>
    </row>
    <row r="139" customFormat="false" ht="12.75" hidden="false" customHeight="false" outlineLevel="0" collapsed="false">
      <c r="A139" s="125" t="n">
        <v>41000</v>
      </c>
      <c r="D139" s="132" t="n">
        <v>13</v>
      </c>
      <c r="E139" s="133"/>
      <c r="F139" s="128" t="n">
        <v>41000</v>
      </c>
      <c r="G139" s="0" t="n">
        <v>6</v>
      </c>
    </row>
    <row r="140" customFormat="false" ht="12.75" hidden="false" customHeight="false" outlineLevel="0" collapsed="false">
      <c r="A140" s="125" t="n">
        <v>41030</v>
      </c>
      <c r="D140" s="132" t="n">
        <v>13</v>
      </c>
      <c r="E140" s="133"/>
      <c r="F140" s="128" t="n">
        <v>41030</v>
      </c>
      <c r="G140" s="0" t="n">
        <v>6</v>
      </c>
    </row>
    <row r="141" customFormat="false" ht="12.75" hidden="false" customHeight="false" outlineLevel="0" collapsed="false">
      <c r="A141" s="125" t="n">
        <v>41061</v>
      </c>
      <c r="D141" s="132" t="n">
        <v>13</v>
      </c>
      <c r="E141" s="133"/>
      <c r="F141" s="128" t="n">
        <v>41061</v>
      </c>
      <c r="G141" s="0" t="n">
        <v>6</v>
      </c>
    </row>
    <row r="142" customFormat="false" ht="12.75" hidden="false" customHeight="false" outlineLevel="0" collapsed="false">
      <c r="A142" s="125" t="n">
        <v>41091</v>
      </c>
      <c r="D142" s="132" t="n">
        <v>13</v>
      </c>
      <c r="E142" s="133"/>
      <c r="F142" s="128" t="n">
        <v>41091</v>
      </c>
      <c r="G142" s="0" t="n">
        <v>6</v>
      </c>
    </row>
    <row r="143" customFormat="false" ht="12.75" hidden="false" customHeight="false" outlineLevel="0" collapsed="false">
      <c r="A143" s="125" t="n">
        <v>41122</v>
      </c>
      <c r="D143" s="132" t="n">
        <v>13</v>
      </c>
      <c r="E143" s="133"/>
      <c r="F143" s="128" t="n">
        <v>41122</v>
      </c>
      <c r="G143" s="0" t="n">
        <v>6</v>
      </c>
    </row>
    <row r="144" customFormat="false" ht="12.75" hidden="false" customHeight="false" outlineLevel="0" collapsed="false">
      <c r="A144" s="125" t="n">
        <v>41153</v>
      </c>
      <c r="D144" s="132" t="n">
        <v>13</v>
      </c>
      <c r="E144" s="133"/>
      <c r="F144" s="128" t="n">
        <v>41153</v>
      </c>
      <c r="G144" s="0" t="n">
        <v>6</v>
      </c>
    </row>
    <row r="145" customFormat="false" ht="12.75" hidden="false" customHeight="false" outlineLevel="0" collapsed="false">
      <c r="A145" s="125" t="n">
        <v>41183</v>
      </c>
      <c r="D145" s="132" t="n">
        <v>13</v>
      </c>
      <c r="E145" s="133"/>
      <c r="F145" s="128" t="n">
        <v>41183</v>
      </c>
      <c r="G145" s="0" t="n">
        <v>6</v>
      </c>
    </row>
    <row r="146" customFormat="false" ht="12.75" hidden="false" customHeight="false" outlineLevel="0" collapsed="false">
      <c r="A146" s="125" t="n">
        <v>41214</v>
      </c>
      <c r="D146" s="132" t="n">
        <v>13</v>
      </c>
      <c r="E146" s="133"/>
      <c r="F146" s="128" t="n">
        <v>41214</v>
      </c>
      <c r="G146" s="0" t="n">
        <v>6</v>
      </c>
    </row>
    <row r="147" customFormat="false" ht="12.75" hidden="false" customHeight="false" outlineLevel="0" collapsed="false">
      <c r="A147" s="125" t="n">
        <v>41244</v>
      </c>
      <c r="D147" s="132" t="n">
        <v>13</v>
      </c>
      <c r="E147" s="133"/>
      <c r="F147" s="128" t="n">
        <v>41244</v>
      </c>
      <c r="G147" s="0" t="n">
        <v>6</v>
      </c>
    </row>
    <row r="148" customFormat="false" ht="12.75" hidden="false" customHeight="false" outlineLevel="0" collapsed="false">
      <c r="A148" s="125" t="n">
        <v>41275</v>
      </c>
      <c r="D148" s="132" t="n">
        <v>13</v>
      </c>
      <c r="E148" s="133"/>
      <c r="F148" s="128" t="n">
        <v>41275</v>
      </c>
      <c r="G148" s="0" t="n">
        <v>6</v>
      </c>
    </row>
    <row r="149" customFormat="false" ht="12.75" hidden="false" customHeight="false" outlineLevel="0" collapsed="false">
      <c r="A149" s="125" t="n">
        <v>41306</v>
      </c>
      <c r="D149" s="132" t="n">
        <v>13</v>
      </c>
      <c r="E149" s="133"/>
      <c r="F149" s="128" t="n">
        <v>41306</v>
      </c>
      <c r="G149" s="0" t="n">
        <v>6</v>
      </c>
    </row>
    <row r="150" customFormat="false" ht="12.75" hidden="false" customHeight="false" outlineLevel="0" collapsed="false">
      <c r="A150" s="125" t="n">
        <v>41334</v>
      </c>
      <c r="D150" s="132" t="n">
        <v>13</v>
      </c>
      <c r="E150" s="133"/>
      <c r="F150" s="128" t="n">
        <v>41334</v>
      </c>
      <c r="G150" s="0" t="n">
        <v>6</v>
      </c>
    </row>
    <row r="151" customFormat="false" ht="12.75" hidden="false" customHeight="false" outlineLevel="0" collapsed="false">
      <c r="A151" s="125" t="n">
        <v>41365</v>
      </c>
      <c r="D151" s="132" t="n">
        <v>13</v>
      </c>
      <c r="E151" s="133"/>
      <c r="F151" s="128" t="n">
        <v>41365</v>
      </c>
      <c r="G151" s="0" t="n">
        <v>6</v>
      </c>
    </row>
    <row r="152" customFormat="false" ht="12.75" hidden="false" customHeight="false" outlineLevel="0" collapsed="false">
      <c r="A152" s="125" t="n">
        <v>41395</v>
      </c>
      <c r="D152" s="132" t="n">
        <v>13</v>
      </c>
      <c r="E152" s="133"/>
      <c r="F152" s="128" t="n">
        <v>41395</v>
      </c>
      <c r="G152" s="0" t="n">
        <v>6</v>
      </c>
    </row>
    <row r="153" customFormat="false" ht="12.75" hidden="false" customHeight="false" outlineLevel="0" collapsed="false">
      <c r="A153" s="125" t="n">
        <v>41426</v>
      </c>
      <c r="D153" s="132" t="n">
        <v>13</v>
      </c>
      <c r="E153" s="133"/>
      <c r="F153" s="128" t="n">
        <v>41426</v>
      </c>
      <c r="G153" s="0" t="n">
        <v>6</v>
      </c>
    </row>
    <row r="154" customFormat="false" ht="12.75" hidden="false" customHeight="false" outlineLevel="0" collapsed="false">
      <c r="A154" s="125" t="n">
        <v>41456</v>
      </c>
      <c r="D154" s="132" t="n">
        <v>13</v>
      </c>
      <c r="E154" s="133"/>
      <c r="F154" s="128" t="n">
        <v>41456</v>
      </c>
      <c r="G154" s="0" t="n">
        <v>6</v>
      </c>
    </row>
    <row r="155" customFormat="false" ht="12.75" hidden="false" customHeight="false" outlineLevel="0" collapsed="false">
      <c r="A155" s="125" t="n">
        <v>41487</v>
      </c>
      <c r="D155" s="132" t="n">
        <v>13</v>
      </c>
      <c r="E155" s="133"/>
      <c r="F155" s="128" t="n">
        <v>41487</v>
      </c>
      <c r="G155" s="0" t="n">
        <v>6</v>
      </c>
    </row>
    <row r="156" customFormat="false" ht="12.75" hidden="false" customHeight="false" outlineLevel="0" collapsed="false">
      <c r="A156" s="125" t="n">
        <v>41518</v>
      </c>
      <c r="D156" s="132" t="n">
        <v>13</v>
      </c>
      <c r="E156" s="133"/>
      <c r="F156" s="128" t="n">
        <v>41518</v>
      </c>
      <c r="G156" s="0" t="n">
        <v>6</v>
      </c>
    </row>
    <row r="157" customFormat="false" ht="12.75" hidden="false" customHeight="false" outlineLevel="0" collapsed="false">
      <c r="A157" s="125" t="n">
        <v>41548</v>
      </c>
      <c r="D157" s="132" t="n">
        <v>13</v>
      </c>
      <c r="E157" s="133"/>
      <c r="F157" s="128" t="n">
        <v>41548</v>
      </c>
      <c r="G157" s="0" t="n">
        <v>6</v>
      </c>
    </row>
    <row r="158" customFormat="false" ht="12.75" hidden="false" customHeight="false" outlineLevel="0" collapsed="false">
      <c r="A158" s="125" t="n">
        <v>41579</v>
      </c>
      <c r="D158" s="132" t="n">
        <v>13</v>
      </c>
      <c r="E158" s="133"/>
      <c r="F158" s="128" t="n">
        <v>41579</v>
      </c>
      <c r="G158" s="0" t="n">
        <v>6</v>
      </c>
    </row>
    <row r="159" customFormat="false" ht="12.75" hidden="false" customHeight="false" outlineLevel="0" collapsed="false">
      <c r="A159" s="125" t="n">
        <v>41609</v>
      </c>
      <c r="D159" s="132" t="n">
        <v>13</v>
      </c>
      <c r="E159" s="133"/>
      <c r="F159" s="128" t="n">
        <v>41609</v>
      </c>
      <c r="G159" s="0" t="n">
        <v>6</v>
      </c>
    </row>
    <row r="160" customFormat="false" ht="12.75" hidden="false" customHeight="false" outlineLevel="0" collapsed="false">
      <c r="A160" s="125" t="n">
        <v>41640</v>
      </c>
      <c r="D160" s="132" t="n">
        <v>13</v>
      </c>
      <c r="E160" s="133"/>
      <c r="F160" s="128" t="n">
        <v>41640</v>
      </c>
      <c r="G160" s="0" t="n">
        <v>6</v>
      </c>
    </row>
    <row r="161" customFormat="false" ht="12.75" hidden="false" customHeight="false" outlineLevel="0" collapsed="false">
      <c r="A161" s="125" t="n">
        <v>41671</v>
      </c>
      <c r="D161" s="132" t="n">
        <v>13</v>
      </c>
      <c r="E161" s="133"/>
      <c r="F161" s="128" t="n">
        <v>41671</v>
      </c>
      <c r="G161" s="0" t="n">
        <v>6</v>
      </c>
    </row>
    <row r="162" customFormat="false" ht="12.75" hidden="false" customHeight="false" outlineLevel="0" collapsed="false">
      <c r="A162" s="125" t="n">
        <v>41699</v>
      </c>
      <c r="D162" s="132" t="n">
        <v>13</v>
      </c>
      <c r="E162" s="133"/>
      <c r="F162" s="128" t="n">
        <v>41699</v>
      </c>
      <c r="G162" s="0" t="n">
        <v>6</v>
      </c>
    </row>
    <row r="163" customFormat="false" ht="12.75" hidden="false" customHeight="false" outlineLevel="0" collapsed="false">
      <c r="A163" s="125" t="n">
        <v>41730</v>
      </c>
      <c r="D163" s="132" t="n">
        <v>13</v>
      </c>
      <c r="E163" s="133"/>
      <c r="F163" s="128" t="n">
        <v>41730</v>
      </c>
      <c r="G163" s="0" t="n">
        <v>6</v>
      </c>
    </row>
    <row r="164" customFormat="false" ht="12.75" hidden="false" customHeight="false" outlineLevel="0" collapsed="false">
      <c r="A164" s="125" t="n">
        <v>41760</v>
      </c>
      <c r="D164" s="132" t="n">
        <v>13</v>
      </c>
      <c r="E164" s="133"/>
      <c r="F164" s="128" t="n">
        <v>41760</v>
      </c>
      <c r="G164" s="0" t="n">
        <v>6</v>
      </c>
    </row>
    <row r="165" customFormat="false" ht="12.75" hidden="false" customHeight="false" outlineLevel="0" collapsed="false">
      <c r="A165" s="125" t="n">
        <v>41791</v>
      </c>
      <c r="D165" s="132" t="n">
        <v>13</v>
      </c>
      <c r="E165" s="133"/>
      <c r="F165" s="128" t="n">
        <v>41791</v>
      </c>
      <c r="G165" s="0" t="n">
        <v>6</v>
      </c>
    </row>
    <row r="166" customFormat="false" ht="12.75" hidden="false" customHeight="false" outlineLevel="0" collapsed="false">
      <c r="A166" s="125" t="n">
        <v>41821</v>
      </c>
      <c r="D166" s="132" t="n">
        <v>13</v>
      </c>
      <c r="E166" s="133"/>
      <c r="F166" s="128" t="n">
        <v>41821</v>
      </c>
      <c r="G166" s="0" t="n">
        <v>6</v>
      </c>
    </row>
    <row r="167" customFormat="false" ht="12.75" hidden="false" customHeight="false" outlineLevel="0" collapsed="false">
      <c r="A167" s="125" t="n">
        <v>41852</v>
      </c>
      <c r="D167" s="132" t="n">
        <v>13</v>
      </c>
      <c r="E167" s="133"/>
      <c r="F167" s="128" t="n">
        <v>41852</v>
      </c>
      <c r="G167" s="0" t="n">
        <v>6</v>
      </c>
    </row>
    <row r="168" customFormat="false" ht="12.75" hidden="false" customHeight="false" outlineLevel="0" collapsed="false">
      <c r="A168" s="125" t="n">
        <v>41883</v>
      </c>
      <c r="D168" s="132" t="n">
        <v>13</v>
      </c>
      <c r="E168" s="133"/>
      <c r="F168" s="128" t="n">
        <v>41883</v>
      </c>
      <c r="G168" s="0" t="n">
        <v>6</v>
      </c>
    </row>
    <row r="169" customFormat="false" ht="12.75" hidden="false" customHeight="false" outlineLevel="0" collapsed="false">
      <c r="A169" s="125" t="n">
        <v>41913</v>
      </c>
      <c r="D169" s="132" t="n">
        <v>13</v>
      </c>
      <c r="E169" s="133"/>
      <c r="F169" s="128" t="n">
        <v>41913</v>
      </c>
      <c r="G169" s="0" t="n">
        <v>6</v>
      </c>
    </row>
    <row r="170" customFormat="false" ht="12.75" hidden="false" customHeight="false" outlineLevel="0" collapsed="false">
      <c r="A170" s="125" t="n">
        <v>41944</v>
      </c>
      <c r="D170" s="132" t="n">
        <v>13</v>
      </c>
      <c r="E170" s="133"/>
      <c r="F170" s="128" t="n">
        <v>41944</v>
      </c>
      <c r="G170" s="0" t="n">
        <v>6</v>
      </c>
    </row>
    <row r="171" customFormat="false" ht="12.75" hidden="false" customHeight="false" outlineLevel="0" collapsed="false">
      <c r="A171" s="125" t="n">
        <v>41974</v>
      </c>
      <c r="D171" s="132" t="n">
        <v>13</v>
      </c>
      <c r="E171" s="133"/>
      <c r="F171" s="128" t="n">
        <v>41974</v>
      </c>
      <c r="G171" s="0" t="n">
        <v>6</v>
      </c>
    </row>
    <row r="172" customFormat="false" ht="12.75" hidden="false" customHeight="false" outlineLevel="0" collapsed="false">
      <c r="A172" s="125" t="n">
        <v>42005</v>
      </c>
      <c r="D172" s="132" t="n">
        <v>13</v>
      </c>
      <c r="E172" s="133"/>
      <c r="F172" s="128" t="n">
        <v>42005</v>
      </c>
      <c r="G172" s="0" t="n">
        <v>6</v>
      </c>
    </row>
    <row r="173" customFormat="false" ht="12.75" hidden="false" customHeight="false" outlineLevel="0" collapsed="false">
      <c r="A173" s="125" t="n">
        <v>42036</v>
      </c>
      <c r="D173" s="132" t="n">
        <v>13</v>
      </c>
      <c r="E173" s="133"/>
      <c r="F173" s="128" t="n">
        <v>42036</v>
      </c>
      <c r="G173" s="0" t="n">
        <v>6</v>
      </c>
    </row>
    <row r="174" customFormat="false" ht="12.75" hidden="false" customHeight="false" outlineLevel="0" collapsed="false">
      <c r="A174" s="125" t="n">
        <v>42064</v>
      </c>
      <c r="D174" s="132" t="n">
        <v>13</v>
      </c>
      <c r="E174" s="133"/>
      <c r="F174" s="128" t="n">
        <v>42064</v>
      </c>
      <c r="G174" s="0" t="n">
        <v>6</v>
      </c>
    </row>
    <row r="175" customFormat="false" ht="12.75" hidden="false" customHeight="false" outlineLevel="0" collapsed="false">
      <c r="A175" s="125" t="n">
        <v>42095</v>
      </c>
      <c r="D175" s="132" t="n">
        <v>13</v>
      </c>
      <c r="E175" s="133"/>
      <c r="F175" s="128" t="n">
        <v>42095</v>
      </c>
      <c r="G175" s="0" t="n">
        <v>6</v>
      </c>
    </row>
    <row r="176" customFormat="false" ht="12.75" hidden="false" customHeight="false" outlineLevel="0" collapsed="false">
      <c r="A176" s="125" t="n">
        <v>42125</v>
      </c>
      <c r="D176" s="132" t="n">
        <v>13</v>
      </c>
      <c r="E176" s="133"/>
      <c r="F176" s="128" t="n">
        <v>42125</v>
      </c>
      <c r="G176" s="0" t="n">
        <v>6</v>
      </c>
    </row>
    <row r="177" customFormat="false" ht="12.75" hidden="false" customHeight="false" outlineLevel="0" collapsed="false">
      <c r="A177" s="125" t="n">
        <v>42156</v>
      </c>
      <c r="D177" s="132" t="n">
        <v>13</v>
      </c>
      <c r="E177" s="133"/>
      <c r="F177" s="128" t="n">
        <v>42156</v>
      </c>
      <c r="G177" s="0" t="n">
        <v>6</v>
      </c>
    </row>
    <row r="178" customFormat="false" ht="12.75" hidden="false" customHeight="false" outlineLevel="0" collapsed="false">
      <c r="A178" s="125" t="n">
        <v>42186</v>
      </c>
      <c r="D178" s="132" t="n">
        <v>13</v>
      </c>
      <c r="E178" s="133"/>
      <c r="F178" s="128" t="n">
        <v>42186</v>
      </c>
      <c r="G178" s="0" t="n">
        <v>6</v>
      </c>
    </row>
    <row r="179" customFormat="false" ht="12.75" hidden="false" customHeight="false" outlineLevel="0" collapsed="false">
      <c r="A179" s="125" t="n">
        <v>42217</v>
      </c>
      <c r="D179" s="132" t="n">
        <v>13</v>
      </c>
      <c r="E179" s="133"/>
      <c r="F179" s="128" t="n">
        <v>42217</v>
      </c>
      <c r="G179" s="0" t="n">
        <v>6</v>
      </c>
    </row>
    <row r="180" customFormat="false" ht="12.75" hidden="false" customHeight="false" outlineLevel="0" collapsed="false">
      <c r="A180" s="125" t="n">
        <v>42248</v>
      </c>
      <c r="D180" s="132" t="n">
        <v>13</v>
      </c>
      <c r="E180" s="133"/>
      <c r="F180" s="128" t="n">
        <v>42248</v>
      </c>
      <c r="G180" s="0" t="n">
        <v>6</v>
      </c>
    </row>
    <row r="181" customFormat="false" ht="12.75" hidden="false" customHeight="false" outlineLevel="0" collapsed="false">
      <c r="A181" s="125" t="n">
        <v>42278</v>
      </c>
      <c r="D181" s="132" t="n">
        <v>13</v>
      </c>
      <c r="E181" s="133"/>
      <c r="F181" s="128" t="n">
        <v>42278</v>
      </c>
      <c r="G181" s="0" t="n">
        <v>6</v>
      </c>
    </row>
    <row r="182" customFormat="false" ht="12.75" hidden="false" customHeight="false" outlineLevel="0" collapsed="false">
      <c r="A182" s="125" t="n">
        <v>42309</v>
      </c>
      <c r="D182" s="132" t="n">
        <v>13</v>
      </c>
      <c r="E182" s="133"/>
      <c r="F182" s="128" t="n">
        <v>42309</v>
      </c>
      <c r="G182" s="0" t="n">
        <v>6</v>
      </c>
    </row>
    <row r="183" customFormat="false" ht="12.75" hidden="false" customHeight="false" outlineLevel="0" collapsed="false">
      <c r="A183" s="125" t="n">
        <v>42339</v>
      </c>
      <c r="D183" s="132" t="n">
        <v>13</v>
      </c>
      <c r="E183" s="133"/>
      <c r="F183" s="128" t="n">
        <v>42339</v>
      </c>
      <c r="G183" s="0" t="n">
        <v>6</v>
      </c>
    </row>
    <row r="184" customFormat="false" ht="12.75" hidden="false" customHeight="false" outlineLevel="0" collapsed="false">
      <c r="A184" s="125" t="n">
        <v>42370</v>
      </c>
      <c r="D184" s="132" t="n">
        <v>14</v>
      </c>
      <c r="E184" s="133"/>
      <c r="F184" s="128" t="n">
        <v>42370</v>
      </c>
      <c r="G184" s="0" t="n">
        <v>6</v>
      </c>
    </row>
    <row r="185" customFormat="false" ht="12.75" hidden="false" customHeight="false" outlineLevel="0" collapsed="false">
      <c r="A185" s="125" t="n">
        <v>42401</v>
      </c>
      <c r="D185" s="132" t="n">
        <v>14</v>
      </c>
      <c r="E185" s="133"/>
      <c r="F185" s="128" t="n">
        <v>42401</v>
      </c>
      <c r="G185" s="0" t="n">
        <v>6</v>
      </c>
    </row>
    <row r="186" customFormat="false" ht="12.75" hidden="false" customHeight="false" outlineLevel="0" collapsed="false">
      <c r="A186" s="125" t="n">
        <v>42430</v>
      </c>
      <c r="D186" s="132" t="n">
        <v>14</v>
      </c>
      <c r="E186" s="133"/>
      <c r="F186" s="128" t="n">
        <v>42430</v>
      </c>
      <c r="G186" s="0" t="n">
        <v>6</v>
      </c>
    </row>
    <row r="187" customFormat="false" ht="12.75" hidden="false" customHeight="false" outlineLevel="0" collapsed="false">
      <c r="A187" s="125" t="n">
        <v>42461</v>
      </c>
      <c r="D187" s="132" t="n">
        <v>14</v>
      </c>
      <c r="E187" s="133"/>
      <c r="F187" s="128" t="n">
        <v>42461</v>
      </c>
      <c r="G187" s="0" t="n">
        <v>6</v>
      </c>
    </row>
    <row r="188" customFormat="false" ht="12.75" hidden="false" customHeight="false" outlineLevel="0" collapsed="false">
      <c r="A188" s="125" t="n">
        <v>42491</v>
      </c>
      <c r="D188" s="132" t="n">
        <v>14</v>
      </c>
      <c r="E188" s="133"/>
      <c r="F188" s="128" t="n">
        <v>42491</v>
      </c>
      <c r="G188" s="0" t="n">
        <v>6</v>
      </c>
    </row>
    <row r="189" customFormat="false" ht="12.75" hidden="false" customHeight="false" outlineLevel="0" collapsed="false">
      <c r="A189" s="125" t="n">
        <v>42522</v>
      </c>
      <c r="D189" s="132" t="n">
        <v>14</v>
      </c>
      <c r="E189" s="133"/>
      <c r="F189" s="128" t="n">
        <v>42522</v>
      </c>
      <c r="G189" s="0" t="n">
        <v>6</v>
      </c>
    </row>
    <row r="190" customFormat="false" ht="12.75" hidden="false" customHeight="false" outlineLevel="0" collapsed="false">
      <c r="A190" s="125" t="n">
        <v>42552</v>
      </c>
      <c r="D190" s="132" t="n">
        <v>14</v>
      </c>
      <c r="E190" s="133"/>
      <c r="F190" s="128" t="n">
        <v>42552</v>
      </c>
      <c r="G190" s="0" t="n">
        <v>6</v>
      </c>
    </row>
    <row r="191" customFormat="false" ht="12.75" hidden="false" customHeight="false" outlineLevel="0" collapsed="false">
      <c r="A191" s="125" t="n">
        <v>42583</v>
      </c>
      <c r="D191" s="132" t="n">
        <v>14</v>
      </c>
      <c r="E191" s="133"/>
      <c r="F191" s="128" t="n">
        <v>42583</v>
      </c>
      <c r="G191" s="0" t="n">
        <v>6</v>
      </c>
    </row>
    <row r="192" customFormat="false" ht="12.75" hidden="false" customHeight="false" outlineLevel="0" collapsed="false">
      <c r="A192" s="125" t="n">
        <v>42614</v>
      </c>
      <c r="D192" s="132" t="n">
        <v>14</v>
      </c>
      <c r="E192" s="133"/>
      <c r="F192" s="128" t="n">
        <v>42614</v>
      </c>
      <c r="G192" s="0" t="n">
        <v>6</v>
      </c>
    </row>
    <row r="193" customFormat="false" ht="12.75" hidden="false" customHeight="false" outlineLevel="0" collapsed="false">
      <c r="A193" s="125" t="n">
        <v>42644</v>
      </c>
      <c r="D193" s="132" t="n">
        <v>14</v>
      </c>
      <c r="E193" s="133"/>
      <c r="F193" s="128" t="n">
        <v>42644</v>
      </c>
      <c r="G193" s="0" t="n">
        <v>6</v>
      </c>
    </row>
    <row r="194" customFormat="false" ht="12.75" hidden="false" customHeight="false" outlineLevel="0" collapsed="false">
      <c r="A194" s="125" t="n">
        <v>42675</v>
      </c>
      <c r="D194" s="132" t="n">
        <v>14</v>
      </c>
      <c r="E194" s="133"/>
      <c r="F194" s="128" t="n">
        <v>42675</v>
      </c>
      <c r="G194" s="0" t="n">
        <v>6</v>
      </c>
    </row>
    <row r="195" customFormat="false" ht="12.75" hidden="false" customHeight="false" outlineLevel="0" collapsed="false">
      <c r="A195" s="125" t="n">
        <v>42705</v>
      </c>
      <c r="D195" s="132" t="n">
        <v>14</v>
      </c>
      <c r="E195" s="133"/>
      <c r="F195" s="128" t="n">
        <v>42705</v>
      </c>
      <c r="G195" s="0" t="n">
        <v>6</v>
      </c>
    </row>
    <row r="196" customFormat="false" ht="12.75" hidden="false" customHeight="false" outlineLevel="0" collapsed="false">
      <c r="A196" s="125" t="n">
        <v>42736</v>
      </c>
      <c r="D196" s="132" t="n">
        <v>14</v>
      </c>
      <c r="E196" s="133"/>
      <c r="F196" s="128" t="n">
        <v>42736</v>
      </c>
      <c r="G196" s="0" t="n">
        <v>6</v>
      </c>
    </row>
    <row r="197" customFormat="false" ht="12.75" hidden="false" customHeight="false" outlineLevel="0" collapsed="false">
      <c r="A197" s="125" t="n">
        <v>42767</v>
      </c>
      <c r="D197" s="132" t="n">
        <v>14</v>
      </c>
      <c r="E197" s="133"/>
      <c r="F197" s="128" t="n">
        <v>42767</v>
      </c>
      <c r="G197" s="0" t="n">
        <v>6</v>
      </c>
    </row>
    <row r="198" customFormat="false" ht="12.75" hidden="false" customHeight="false" outlineLevel="0" collapsed="false">
      <c r="A198" s="125" t="n">
        <v>42795</v>
      </c>
      <c r="D198" s="132" t="n">
        <v>14</v>
      </c>
      <c r="E198" s="133"/>
      <c r="F198" s="128" t="n">
        <v>42795</v>
      </c>
      <c r="G198" s="0" t="n">
        <v>6</v>
      </c>
    </row>
    <row r="199" customFormat="false" ht="12.75" hidden="false" customHeight="false" outlineLevel="0" collapsed="false">
      <c r="A199" s="125" t="n">
        <v>42826</v>
      </c>
      <c r="D199" s="132" t="n">
        <v>14</v>
      </c>
      <c r="E199" s="133"/>
      <c r="F199" s="128" t="n">
        <v>42826</v>
      </c>
      <c r="G199" s="0" t="n">
        <v>6</v>
      </c>
    </row>
    <row r="200" customFormat="false" ht="12.75" hidden="false" customHeight="false" outlineLevel="0" collapsed="false">
      <c r="A200" s="125" t="n">
        <v>42856</v>
      </c>
      <c r="D200" s="132" t="n">
        <v>14</v>
      </c>
      <c r="E200" s="133"/>
      <c r="F200" s="128" t="n">
        <v>42856</v>
      </c>
      <c r="G200" s="0" t="n">
        <v>6</v>
      </c>
    </row>
    <row r="201" customFormat="false" ht="12.75" hidden="false" customHeight="false" outlineLevel="0" collapsed="false">
      <c r="A201" s="125" t="n">
        <v>42887</v>
      </c>
      <c r="D201" s="132" t="n">
        <v>14</v>
      </c>
      <c r="E201" s="133"/>
      <c r="F201" s="128" t="n">
        <v>42887</v>
      </c>
      <c r="G201" s="0" t="n">
        <v>6</v>
      </c>
    </row>
    <row r="202" customFormat="false" ht="12.75" hidden="false" customHeight="false" outlineLevel="0" collapsed="false">
      <c r="A202" s="125" t="n">
        <v>42917</v>
      </c>
      <c r="D202" s="132" t="n">
        <v>14</v>
      </c>
      <c r="E202" s="133"/>
      <c r="F202" s="128" t="n">
        <v>42917</v>
      </c>
      <c r="G202" s="0" t="n">
        <v>6</v>
      </c>
    </row>
    <row r="203" customFormat="false" ht="12.75" hidden="false" customHeight="false" outlineLevel="0" collapsed="false">
      <c r="A203" s="125" t="n">
        <v>42948</v>
      </c>
      <c r="D203" s="132" t="n">
        <v>14</v>
      </c>
      <c r="E203" s="133"/>
      <c r="F203" s="128" t="n">
        <v>42948</v>
      </c>
      <c r="G203" s="0" t="n">
        <v>6</v>
      </c>
    </row>
    <row r="204" customFormat="false" ht="12.75" hidden="false" customHeight="false" outlineLevel="0" collapsed="false">
      <c r="A204" s="125" t="n">
        <v>42979</v>
      </c>
      <c r="D204" s="132" t="n">
        <v>14</v>
      </c>
      <c r="E204" s="133"/>
      <c r="F204" s="128" t="n">
        <v>42979</v>
      </c>
      <c r="G204" s="0" t="n">
        <v>6</v>
      </c>
    </row>
    <row r="205" customFormat="false" ht="12.75" hidden="false" customHeight="false" outlineLevel="0" collapsed="false">
      <c r="A205" s="125" t="n">
        <v>43009</v>
      </c>
      <c r="D205" s="132" t="n">
        <v>14</v>
      </c>
      <c r="E205" s="133"/>
      <c r="F205" s="128" t="n">
        <v>43009</v>
      </c>
      <c r="G205" s="0" t="n">
        <v>6</v>
      </c>
    </row>
    <row r="206" customFormat="false" ht="12.75" hidden="false" customHeight="false" outlineLevel="0" collapsed="false">
      <c r="A206" s="125" t="n">
        <v>43040</v>
      </c>
      <c r="D206" s="132" t="n">
        <v>14</v>
      </c>
      <c r="E206" s="133"/>
      <c r="F206" s="128" t="n">
        <v>43040</v>
      </c>
      <c r="G206" s="0" t="n">
        <v>6</v>
      </c>
    </row>
    <row r="207" customFormat="false" ht="12.75" hidden="false" customHeight="false" outlineLevel="0" collapsed="false">
      <c r="A207" s="125" t="n">
        <v>43070</v>
      </c>
      <c r="D207" s="132" t="n">
        <v>14</v>
      </c>
      <c r="E207" s="133"/>
      <c r="F207" s="128" t="n">
        <v>43070</v>
      </c>
      <c r="G207" s="0" t="n">
        <v>6</v>
      </c>
    </row>
    <row r="208" customFormat="false" ht="12.75" hidden="false" customHeight="false" outlineLevel="0" collapsed="false">
      <c r="A208" s="125" t="n">
        <v>43101</v>
      </c>
      <c r="D208" s="132" t="n">
        <v>14</v>
      </c>
      <c r="E208" s="133"/>
      <c r="F208" s="128" t="n">
        <v>43101</v>
      </c>
      <c r="G208" s="0" t="n">
        <v>6</v>
      </c>
    </row>
    <row r="209" customFormat="false" ht="12.75" hidden="false" customHeight="false" outlineLevel="0" collapsed="false">
      <c r="A209" s="125" t="n">
        <v>43132</v>
      </c>
      <c r="D209" s="132" t="n">
        <v>14</v>
      </c>
      <c r="E209" s="133"/>
      <c r="F209" s="128" t="n">
        <v>43132</v>
      </c>
      <c r="G209" s="0" t="n">
        <v>6</v>
      </c>
    </row>
    <row r="210" customFormat="false" ht="12.75" hidden="false" customHeight="false" outlineLevel="0" collapsed="false">
      <c r="A210" s="125" t="n">
        <v>43160</v>
      </c>
      <c r="D210" s="132" t="n">
        <v>14</v>
      </c>
      <c r="E210" s="133"/>
      <c r="F210" s="128" t="n">
        <v>43160</v>
      </c>
      <c r="G210" s="0" t="n">
        <v>6</v>
      </c>
    </row>
    <row r="211" customFormat="false" ht="12.75" hidden="false" customHeight="false" outlineLevel="0" collapsed="false">
      <c r="A211" s="125" t="n">
        <v>43191</v>
      </c>
      <c r="D211" s="132" t="n">
        <v>14</v>
      </c>
      <c r="E211" s="133"/>
      <c r="F211" s="128" t="n">
        <v>43191</v>
      </c>
      <c r="G211" s="0" t="n">
        <v>6</v>
      </c>
    </row>
    <row r="212" customFormat="false" ht="12.75" hidden="false" customHeight="false" outlineLevel="0" collapsed="false">
      <c r="A212" s="125" t="n">
        <v>43221</v>
      </c>
      <c r="D212" s="132" t="n">
        <v>14</v>
      </c>
      <c r="E212" s="133"/>
      <c r="F212" s="128" t="n">
        <v>43221</v>
      </c>
      <c r="G212" s="0" t="n">
        <v>6</v>
      </c>
    </row>
    <row r="213" customFormat="false" ht="12.75" hidden="false" customHeight="false" outlineLevel="0" collapsed="false">
      <c r="A213" s="125" t="n">
        <v>43252</v>
      </c>
      <c r="D213" s="132" t="n">
        <v>14</v>
      </c>
      <c r="E213" s="133"/>
      <c r="F213" s="128" t="n">
        <v>43252</v>
      </c>
      <c r="G213" s="0" t="n">
        <v>6</v>
      </c>
    </row>
    <row r="214" customFormat="false" ht="12.75" hidden="false" customHeight="false" outlineLevel="0" collapsed="false">
      <c r="A214" s="125" t="n">
        <v>43282</v>
      </c>
      <c r="D214" s="132" t="n">
        <v>14</v>
      </c>
      <c r="E214" s="133"/>
      <c r="F214" s="128" t="n">
        <v>43282</v>
      </c>
      <c r="G214" s="0" t="n">
        <v>6</v>
      </c>
    </row>
    <row r="215" customFormat="false" ht="12.75" hidden="false" customHeight="false" outlineLevel="0" collapsed="false">
      <c r="A215" s="125" t="n">
        <v>43313</v>
      </c>
      <c r="D215" s="132" t="n">
        <v>14</v>
      </c>
      <c r="E215" s="133"/>
      <c r="F215" s="128" t="n">
        <v>43313</v>
      </c>
      <c r="G215" s="0" t="n">
        <v>6</v>
      </c>
    </row>
    <row r="216" customFormat="false" ht="12.75" hidden="false" customHeight="false" outlineLevel="0" collapsed="false">
      <c r="A216" s="125" t="n">
        <v>43344</v>
      </c>
      <c r="D216" s="132" t="n">
        <v>14</v>
      </c>
      <c r="E216" s="133"/>
      <c r="F216" s="128" t="n">
        <v>43344</v>
      </c>
      <c r="G216" s="0" t="n">
        <v>6</v>
      </c>
    </row>
    <row r="217" customFormat="false" ht="12.75" hidden="false" customHeight="false" outlineLevel="0" collapsed="false">
      <c r="A217" s="125" t="n">
        <v>43374</v>
      </c>
      <c r="D217" s="132" t="n">
        <v>14</v>
      </c>
      <c r="E217" s="133"/>
      <c r="F217" s="128" t="n">
        <v>43374</v>
      </c>
      <c r="G217" s="0" t="n">
        <v>6</v>
      </c>
    </row>
    <row r="218" customFormat="false" ht="12.75" hidden="false" customHeight="false" outlineLevel="0" collapsed="false">
      <c r="A218" s="125" t="n">
        <v>43405</v>
      </c>
      <c r="D218" s="132" t="n">
        <v>14</v>
      </c>
      <c r="E218" s="133"/>
      <c r="F218" s="128" t="n">
        <v>43405</v>
      </c>
      <c r="G218" s="0" t="n">
        <v>6</v>
      </c>
    </row>
    <row r="219" customFormat="false" ht="12.75" hidden="false" customHeight="false" outlineLevel="0" collapsed="false">
      <c r="A219" s="125" t="n">
        <v>43435</v>
      </c>
      <c r="D219" s="132" t="n">
        <v>14</v>
      </c>
      <c r="E219" s="133"/>
      <c r="F219" s="128" t="n">
        <v>43435</v>
      </c>
      <c r="G219" s="0" t="n">
        <v>6</v>
      </c>
    </row>
    <row r="220" customFormat="false" ht="12.75" hidden="false" customHeight="false" outlineLevel="0" collapsed="false">
      <c r="A220" s="125" t="n">
        <v>43466</v>
      </c>
      <c r="D220" s="132" t="n">
        <v>14</v>
      </c>
      <c r="E220" s="133"/>
      <c r="F220" s="128" t="n">
        <v>43466</v>
      </c>
      <c r="G220" s="0" t="n">
        <v>6</v>
      </c>
    </row>
    <row r="221" customFormat="false" ht="12.75" hidden="false" customHeight="false" outlineLevel="0" collapsed="false">
      <c r="A221" s="125" t="n">
        <v>43497</v>
      </c>
      <c r="D221" s="132" t="n">
        <v>14</v>
      </c>
      <c r="E221" s="133"/>
      <c r="F221" s="128" t="n">
        <v>43497</v>
      </c>
      <c r="G221" s="0" t="n">
        <v>6</v>
      </c>
    </row>
    <row r="222" customFormat="false" ht="12.75" hidden="false" customHeight="false" outlineLevel="0" collapsed="false">
      <c r="A222" s="125" t="n">
        <v>43525</v>
      </c>
      <c r="D222" s="132" t="n">
        <v>14</v>
      </c>
      <c r="E222" s="133"/>
      <c r="F222" s="128" t="n">
        <v>43525</v>
      </c>
      <c r="G222" s="0" t="n">
        <v>6</v>
      </c>
    </row>
    <row r="223" customFormat="false" ht="12.75" hidden="false" customHeight="false" outlineLevel="0" collapsed="false">
      <c r="A223" s="125" t="n">
        <v>43556</v>
      </c>
      <c r="D223" s="132" t="n">
        <v>14</v>
      </c>
      <c r="E223" s="133"/>
      <c r="F223" s="128" t="n">
        <v>43556</v>
      </c>
      <c r="G223" s="0" t="n">
        <v>6</v>
      </c>
    </row>
    <row r="224" customFormat="false" ht="12.75" hidden="false" customHeight="false" outlineLevel="0" collapsed="false">
      <c r="A224" s="125" t="n">
        <v>43586</v>
      </c>
      <c r="D224" s="132" t="n">
        <v>14</v>
      </c>
      <c r="E224" s="133"/>
      <c r="F224" s="128" t="n">
        <v>43586</v>
      </c>
      <c r="G224" s="0" t="n">
        <v>6</v>
      </c>
    </row>
    <row r="225" customFormat="false" ht="12.75" hidden="false" customHeight="false" outlineLevel="0" collapsed="false">
      <c r="A225" s="125" t="n">
        <v>43617</v>
      </c>
      <c r="D225" s="132" t="n">
        <v>14</v>
      </c>
      <c r="E225" s="133"/>
      <c r="F225" s="128" t="n">
        <v>43617</v>
      </c>
      <c r="G225" s="0" t="n">
        <v>6</v>
      </c>
    </row>
    <row r="226" customFormat="false" ht="12.75" hidden="false" customHeight="false" outlineLevel="0" collapsed="false">
      <c r="A226" s="125" t="n">
        <v>43647</v>
      </c>
      <c r="D226" s="132" t="n">
        <v>14</v>
      </c>
      <c r="E226" s="133"/>
      <c r="F226" s="128" t="n">
        <v>43647</v>
      </c>
      <c r="G226" s="0" t="n">
        <v>6</v>
      </c>
    </row>
    <row r="227" customFormat="false" ht="12.75" hidden="false" customHeight="false" outlineLevel="0" collapsed="false">
      <c r="A227" s="125" t="n">
        <v>43678</v>
      </c>
      <c r="D227" s="132" t="n">
        <v>14</v>
      </c>
      <c r="E227" s="133"/>
      <c r="F227" s="128" t="n">
        <v>43678</v>
      </c>
      <c r="G227" s="0" t="n">
        <v>6</v>
      </c>
    </row>
    <row r="228" customFormat="false" ht="12.75" hidden="false" customHeight="false" outlineLevel="0" collapsed="false">
      <c r="A228" s="125" t="n">
        <v>43709</v>
      </c>
      <c r="D228" s="132" t="n">
        <v>14</v>
      </c>
      <c r="E228" s="133"/>
      <c r="F228" s="128" t="n">
        <v>43709</v>
      </c>
      <c r="G228" s="0" t="n">
        <v>6</v>
      </c>
    </row>
    <row r="229" customFormat="false" ht="12.75" hidden="false" customHeight="false" outlineLevel="0" collapsed="false">
      <c r="A229" s="125" t="n">
        <v>43739</v>
      </c>
      <c r="D229" s="132" t="n">
        <v>14</v>
      </c>
      <c r="E229" s="133"/>
      <c r="F229" s="128" t="n">
        <v>43739</v>
      </c>
      <c r="G229" s="0" t="n">
        <v>6</v>
      </c>
    </row>
    <row r="230" customFormat="false" ht="12.75" hidden="false" customHeight="false" outlineLevel="0" collapsed="false">
      <c r="A230" s="125" t="n">
        <v>43770</v>
      </c>
      <c r="D230" s="132" t="n">
        <v>14</v>
      </c>
      <c r="E230" s="133"/>
      <c r="F230" s="128" t="n">
        <v>43770</v>
      </c>
      <c r="G230" s="0" t="n">
        <v>6</v>
      </c>
    </row>
    <row r="231" customFormat="false" ht="12.75" hidden="false" customHeight="false" outlineLevel="0" collapsed="false">
      <c r="A231" s="125" t="n">
        <v>43800</v>
      </c>
      <c r="D231" s="132" t="n">
        <v>14</v>
      </c>
      <c r="E231" s="133"/>
      <c r="F231" s="128" t="n">
        <v>43800</v>
      </c>
      <c r="G231" s="0" t="n">
        <v>6</v>
      </c>
    </row>
    <row r="232" customFormat="false" ht="12.75" hidden="false" customHeight="false" outlineLevel="0" collapsed="false">
      <c r="A232" s="125" t="n">
        <v>43831</v>
      </c>
      <c r="D232" s="132" t="n">
        <v>14</v>
      </c>
      <c r="E232" s="133"/>
      <c r="F232" s="128" t="n">
        <v>43831</v>
      </c>
      <c r="G232" s="0" t="n">
        <v>6</v>
      </c>
    </row>
    <row r="233" customFormat="false" ht="12.75" hidden="false" customHeight="false" outlineLevel="0" collapsed="false">
      <c r="A233" s="125" t="n">
        <v>43862</v>
      </c>
      <c r="D233" s="132" t="n">
        <v>14</v>
      </c>
      <c r="E233" s="133"/>
      <c r="F233" s="128" t="n">
        <v>43862</v>
      </c>
      <c r="G233" s="0" t="n">
        <v>6</v>
      </c>
    </row>
    <row r="234" customFormat="false" ht="12.75" hidden="false" customHeight="false" outlineLevel="0" collapsed="false">
      <c r="A234" s="125" t="n">
        <v>43891</v>
      </c>
      <c r="D234" s="132" t="n">
        <v>14</v>
      </c>
      <c r="E234" s="133"/>
      <c r="F234" s="128" t="n">
        <v>43891</v>
      </c>
      <c r="G234" s="0" t="n">
        <v>6</v>
      </c>
    </row>
    <row r="235" customFormat="false" ht="12.75" hidden="false" customHeight="false" outlineLevel="0" collapsed="false">
      <c r="A235" s="125" t="n">
        <v>43922</v>
      </c>
      <c r="D235" s="132" t="n">
        <v>14</v>
      </c>
      <c r="E235" s="133"/>
      <c r="F235" s="128" t="n">
        <v>43922</v>
      </c>
      <c r="G235" s="0" t="n">
        <v>6</v>
      </c>
    </row>
    <row r="236" customFormat="false" ht="12.75" hidden="false" customHeight="false" outlineLevel="0" collapsed="false">
      <c r="A236" s="125" t="n">
        <v>43952</v>
      </c>
      <c r="D236" s="132" t="n">
        <v>14</v>
      </c>
      <c r="E236" s="133"/>
      <c r="F236" s="128" t="n">
        <v>43952</v>
      </c>
      <c r="G236" s="0" t="n">
        <v>6</v>
      </c>
    </row>
    <row r="237" customFormat="false" ht="12.75" hidden="false" customHeight="false" outlineLevel="0" collapsed="false">
      <c r="A237" s="125" t="n">
        <v>43983</v>
      </c>
      <c r="D237" s="132" t="n">
        <v>14</v>
      </c>
      <c r="E237" s="133"/>
      <c r="F237" s="128" t="n">
        <v>43983</v>
      </c>
      <c r="G237" s="0" t="n">
        <v>6</v>
      </c>
    </row>
    <row r="238" customFormat="false" ht="12.75" hidden="false" customHeight="false" outlineLevel="0" collapsed="false">
      <c r="A238" s="125" t="n">
        <v>44013</v>
      </c>
      <c r="D238" s="132" t="n">
        <v>14</v>
      </c>
      <c r="E238" s="133"/>
      <c r="F238" s="128" t="n">
        <v>44013</v>
      </c>
      <c r="G238" s="0" t="n">
        <v>6</v>
      </c>
    </row>
    <row r="239" customFormat="false" ht="12.75" hidden="false" customHeight="false" outlineLevel="0" collapsed="false">
      <c r="A239" s="125" t="n">
        <v>44044</v>
      </c>
      <c r="D239" s="132" t="n">
        <v>14</v>
      </c>
      <c r="E239" s="133"/>
      <c r="F239" s="128" t="n">
        <v>44044</v>
      </c>
      <c r="G239" s="0" t="n">
        <v>6</v>
      </c>
    </row>
    <row r="240" customFormat="false" ht="12.75" hidden="false" customHeight="false" outlineLevel="0" collapsed="false">
      <c r="A240" s="125" t="n">
        <v>44075</v>
      </c>
      <c r="D240" s="132" t="n">
        <v>14</v>
      </c>
      <c r="E240" s="133"/>
      <c r="F240" s="128" t="n">
        <v>44075</v>
      </c>
      <c r="G240" s="0" t="n">
        <v>6</v>
      </c>
    </row>
    <row r="241" customFormat="false" ht="12.75" hidden="false" customHeight="false" outlineLevel="0" collapsed="false">
      <c r="A241" s="125" t="n">
        <v>44105</v>
      </c>
      <c r="D241" s="132" t="n">
        <v>14</v>
      </c>
      <c r="E241" s="133"/>
      <c r="F241" s="128" t="n">
        <v>44105</v>
      </c>
      <c r="G241" s="0" t="n">
        <v>6</v>
      </c>
    </row>
    <row r="242" customFormat="false" ht="12.75" hidden="false" customHeight="false" outlineLevel="0" collapsed="false">
      <c r="A242" s="125" t="n">
        <v>44136</v>
      </c>
      <c r="D242" s="132" t="n">
        <v>14</v>
      </c>
      <c r="E242" s="133"/>
      <c r="F242" s="128" t="n">
        <v>44136</v>
      </c>
      <c r="G242" s="0" t="n">
        <v>6</v>
      </c>
    </row>
    <row r="243" customFormat="false" ht="12.75" hidden="false" customHeight="false" outlineLevel="0" collapsed="false">
      <c r="A243" s="125" t="n">
        <v>44166</v>
      </c>
      <c r="D243" s="132" t="n">
        <v>14</v>
      </c>
      <c r="E243" s="133"/>
      <c r="F243" s="128" t="n">
        <v>44166</v>
      </c>
      <c r="G243" s="0" t="n">
        <v>6</v>
      </c>
    </row>
    <row r="244" customFormat="false" ht="12.75" hidden="false" customHeight="false" outlineLevel="0" collapsed="false">
      <c r="A244" s="125" t="n">
        <v>44197</v>
      </c>
      <c r="D244" s="132" t="n">
        <v>14</v>
      </c>
      <c r="E244" s="133"/>
      <c r="F244" s="128" t="n">
        <v>44197</v>
      </c>
      <c r="G244" s="0" t="n">
        <v>6</v>
      </c>
    </row>
    <row r="245" customFormat="false" ht="12.75" hidden="false" customHeight="false" outlineLevel="0" collapsed="false">
      <c r="A245" s="125" t="n">
        <v>44228</v>
      </c>
      <c r="D245" s="132" t="n">
        <v>14</v>
      </c>
      <c r="E245" s="133"/>
      <c r="F245" s="128" t="n">
        <v>44228</v>
      </c>
      <c r="G245" s="0" t="n">
        <v>6</v>
      </c>
    </row>
    <row r="246" customFormat="false" ht="12.75" hidden="false" customHeight="false" outlineLevel="0" collapsed="false">
      <c r="A246" s="125" t="n">
        <v>44256</v>
      </c>
      <c r="D246" s="132" t="n">
        <v>14</v>
      </c>
      <c r="E246" s="133"/>
      <c r="F246" s="128" t="n">
        <v>44256</v>
      </c>
      <c r="G246" s="0" t="n">
        <v>6</v>
      </c>
    </row>
    <row r="247" customFormat="false" ht="12.75" hidden="false" customHeight="false" outlineLevel="0" collapsed="false">
      <c r="A247" s="125" t="n">
        <v>44287</v>
      </c>
      <c r="D247" s="132" t="n">
        <v>14</v>
      </c>
      <c r="E247" s="133"/>
      <c r="F247" s="128" t="n">
        <v>44287</v>
      </c>
      <c r="G247" s="0" t="n">
        <v>6</v>
      </c>
    </row>
    <row r="248" customFormat="false" ht="12.75" hidden="false" customHeight="false" outlineLevel="0" collapsed="false">
      <c r="A248" s="125" t="n">
        <v>44317</v>
      </c>
      <c r="D248" s="132" t="n">
        <v>14</v>
      </c>
      <c r="E248" s="133"/>
      <c r="F248" s="128" t="n">
        <v>44317</v>
      </c>
      <c r="G248" s="0" t="n">
        <v>6</v>
      </c>
    </row>
    <row r="249" customFormat="false" ht="12.75" hidden="false" customHeight="false" outlineLevel="0" collapsed="false">
      <c r="A249" s="125" t="n">
        <v>44348</v>
      </c>
      <c r="D249" s="132" t="n">
        <v>14</v>
      </c>
      <c r="E249" s="133"/>
      <c r="F249" s="128" t="n">
        <v>44348</v>
      </c>
      <c r="G249" s="0" t="n">
        <v>6</v>
      </c>
    </row>
    <row r="250" customFormat="false" ht="12.75" hidden="false" customHeight="false" outlineLevel="0" collapsed="false">
      <c r="A250" s="125" t="n">
        <v>44378</v>
      </c>
      <c r="D250" s="132" t="n">
        <v>14</v>
      </c>
      <c r="E250" s="133"/>
      <c r="F250" s="128" t="n">
        <v>44378</v>
      </c>
      <c r="G250" s="0" t="n">
        <v>6</v>
      </c>
    </row>
    <row r="251" customFormat="false" ht="12.75" hidden="false" customHeight="false" outlineLevel="0" collapsed="false">
      <c r="A251" s="125" t="n">
        <v>44409</v>
      </c>
      <c r="D251" s="132" t="n">
        <v>14</v>
      </c>
      <c r="E251" s="133"/>
      <c r="F251" s="128" t="n">
        <v>44409</v>
      </c>
      <c r="G251" s="0" t="n">
        <v>6</v>
      </c>
    </row>
    <row r="252" customFormat="false" ht="12.75" hidden="false" customHeight="false" outlineLevel="0" collapsed="false">
      <c r="A252" s="125" t="n">
        <v>44440</v>
      </c>
      <c r="D252" s="132" t="n">
        <v>14</v>
      </c>
      <c r="E252" s="133"/>
      <c r="F252" s="128" t="n">
        <v>44440</v>
      </c>
      <c r="G252" s="0" t="n">
        <v>6</v>
      </c>
    </row>
    <row r="253" customFormat="false" ht="12.75" hidden="false" customHeight="false" outlineLevel="0" collapsed="false">
      <c r="A253" s="125" t="n">
        <v>44470</v>
      </c>
      <c r="D253" s="132" t="n">
        <v>14</v>
      </c>
      <c r="E253" s="133"/>
      <c r="F253" s="128" t="n">
        <v>44470</v>
      </c>
      <c r="G253" s="0" t="n">
        <v>6</v>
      </c>
    </row>
    <row r="254" customFormat="false" ht="12.75" hidden="false" customHeight="false" outlineLevel="0" collapsed="false">
      <c r="A254" s="125" t="n">
        <v>44501</v>
      </c>
      <c r="D254" s="132" t="n">
        <v>14</v>
      </c>
      <c r="E254" s="133"/>
      <c r="F254" s="128" t="n">
        <v>44501</v>
      </c>
      <c r="G254" s="0" t="n">
        <v>6</v>
      </c>
    </row>
    <row r="255" customFormat="false" ht="12.75" hidden="false" customHeight="false" outlineLevel="0" collapsed="false">
      <c r="A255" s="125" t="n">
        <v>44531</v>
      </c>
      <c r="D255" s="132" t="n">
        <v>14</v>
      </c>
      <c r="E255" s="133"/>
      <c r="F255" s="128" t="n">
        <v>44531</v>
      </c>
      <c r="G255" s="0" t="n">
        <v>6</v>
      </c>
    </row>
    <row r="256" customFormat="false" ht="12.75" hidden="false" customHeight="false" outlineLevel="0" collapsed="false">
      <c r="A256" s="125" t="n">
        <v>44562</v>
      </c>
      <c r="D256" s="132" t="n">
        <v>14</v>
      </c>
      <c r="E256" s="133"/>
      <c r="F256" s="128" t="n">
        <v>44562</v>
      </c>
      <c r="G256" s="0" t="n">
        <v>6</v>
      </c>
    </row>
    <row r="257" customFormat="false" ht="12.75" hidden="false" customHeight="false" outlineLevel="0" collapsed="false">
      <c r="A257" s="125" t="n">
        <v>44593</v>
      </c>
      <c r="D257" s="132" t="n">
        <v>14</v>
      </c>
      <c r="E257" s="133"/>
      <c r="F257" s="128" t="n">
        <v>44593</v>
      </c>
      <c r="G257" s="0" t="n">
        <v>6</v>
      </c>
    </row>
    <row r="258" customFormat="false" ht="12.75" hidden="false" customHeight="false" outlineLevel="0" collapsed="false">
      <c r="A258" s="125" t="n">
        <v>44621</v>
      </c>
      <c r="D258" s="132" t="n">
        <v>14</v>
      </c>
      <c r="E258" s="133"/>
      <c r="F258" s="128" t="n">
        <v>44621</v>
      </c>
      <c r="G258" s="0" t="n">
        <v>6</v>
      </c>
    </row>
    <row r="259" customFormat="false" ht="12.75" hidden="false" customHeight="false" outlineLevel="0" collapsed="false">
      <c r="A259" s="125" t="n">
        <v>44652</v>
      </c>
      <c r="D259" s="132" t="n">
        <v>14</v>
      </c>
      <c r="E259" s="133"/>
      <c r="F259" s="128" t="n">
        <v>44652</v>
      </c>
      <c r="G259" s="0" t="n">
        <v>6</v>
      </c>
    </row>
    <row r="260" customFormat="false" ht="12.75" hidden="false" customHeight="false" outlineLevel="0" collapsed="false">
      <c r="A260" s="125" t="n">
        <v>44682</v>
      </c>
      <c r="D260" s="132" t="n">
        <v>14</v>
      </c>
      <c r="E260" s="133"/>
      <c r="F260" s="128" t="n">
        <v>44682</v>
      </c>
      <c r="G260" s="0" t="n">
        <v>6</v>
      </c>
    </row>
    <row r="261" customFormat="false" ht="12.75" hidden="false" customHeight="false" outlineLevel="0" collapsed="false">
      <c r="A261" s="125" t="n">
        <v>44713</v>
      </c>
      <c r="D261" s="132" t="n">
        <v>14</v>
      </c>
      <c r="E261" s="133"/>
      <c r="F261" s="128" t="n">
        <v>44713</v>
      </c>
      <c r="G261" s="0" t="n">
        <v>6</v>
      </c>
    </row>
    <row r="262" customFormat="false" ht="12.75" hidden="false" customHeight="false" outlineLevel="0" collapsed="false">
      <c r="A262" s="125" t="n">
        <v>44743</v>
      </c>
      <c r="D262" s="132" t="n">
        <v>14</v>
      </c>
      <c r="E262" s="133"/>
      <c r="F262" s="128" t="n">
        <v>44743</v>
      </c>
      <c r="G262" s="0" t="n">
        <v>6</v>
      </c>
    </row>
    <row r="263" customFormat="false" ht="12.75" hidden="false" customHeight="false" outlineLevel="0" collapsed="false">
      <c r="A263" s="125" t="n">
        <v>44774</v>
      </c>
      <c r="D263" s="132" t="n">
        <v>14</v>
      </c>
      <c r="E263" s="133"/>
      <c r="F263" s="128" t="n">
        <v>44774</v>
      </c>
      <c r="G263" s="0" t="n">
        <v>6</v>
      </c>
    </row>
    <row r="264" customFormat="false" ht="12.75" hidden="false" customHeight="false" outlineLevel="0" collapsed="false">
      <c r="A264" s="125" t="n">
        <v>44805</v>
      </c>
      <c r="D264" s="132" t="n">
        <v>14</v>
      </c>
      <c r="E264" s="133"/>
      <c r="F264" s="128" t="n">
        <v>44805</v>
      </c>
      <c r="G264" s="0" t="n">
        <v>6</v>
      </c>
    </row>
    <row r="265" customFormat="false" ht="12.75" hidden="false" customHeight="false" outlineLevel="0" collapsed="false">
      <c r="A265" s="125" t="n">
        <v>44835</v>
      </c>
      <c r="D265" s="132" t="n">
        <v>14</v>
      </c>
      <c r="E265" s="133"/>
      <c r="F265" s="128" t="n">
        <v>44835</v>
      </c>
      <c r="G265" s="0" t="n">
        <v>6</v>
      </c>
    </row>
    <row r="266" customFormat="false" ht="12.75" hidden="false" customHeight="false" outlineLevel="0" collapsed="false">
      <c r="A266" s="125" t="n">
        <v>44866</v>
      </c>
      <c r="D266" s="132" t="n">
        <v>14</v>
      </c>
      <c r="E266" s="133"/>
      <c r="F266" s="128" t="n">
        <v>44866</v>
      </c>
      <c r="G266" s="0" t="n">
        <v>6</v>
      </c>
    </row>
    <row r="267" customFormat="false" ht="12.75" hidden="false" customHeight="false" outlineLevel="0" collapsed="false">
      <c r="A267" s="125" t="n">
        <v>44896</v>
      </c>
      <c r="D267" s="132" t="n">
        <v>14</v>
      </c>
      <c r="E267" s="133"/>
      <c r="F267" s="128" t="n">
        <v>44896</v>
      </c>
      <c r="G267" s="0" t="n">
        <v>6</v>
      </c>
    </row>
    <row r="268" customFormat="false" ht="12.75" hidden="false" customHeight="false" outlineLevel="0" collapsed="false">
      <c r="A268" s="125" t="n">
        <v>44927</v>
      </c>
      <c r="D268" s="132" t="n">
        <v>14</v>
      </c>
      <c r="E268" s="133"/>
      <c r="F268" s="128" t="n">
        <v>44927</v>
      </c>
      <c r="G268" s="0" t="n">
        <v>6</v>
      </c>
    </row>
    <row r="269" customFormat="false" ht="12.75" hidden="false" customHeight="false" outlineLevel="0" collapsed="false">
      <c r="A269" s="125" t="n">
        <v>44958</v>
      </c>
      <c r="D269" s="132" t="n">
        <v>14</v>
      </c>
      <c r="E269" s="133"/>
      <c r="F269" s="128" t="n">
        <v>44958</v>
      </c>
      <c r="G269" s="0" t="n">
        <v>6</v>
      </c>
    </row>
    <row r="270" customFormat="false" ht="12.75" hidden="false" customHeight="false" outlineLevel="0" collapsed="false">
      <c r="A270" s="125" t="n">
        <v>44986</v>
      </c>
      <c r="D270" s="132" t="n">
        <v>14</v>
      </c>
      <c r="E270" s="133"/>
      <c r="F270" s="128" t="n">
        <v>44986</v>
      </c>
      <c r="G270" s="0" t="n">
        <v>6</v>
      </c>
    </row>
    <row r="271" customFormat="false" ht="12.75" hidden="false" customHeight="false" outlineLevel="0" collapsed="false">
      <c r="A271" s="125" t="n">
        <v>45017</v>
      </c>
      <c r="D271" s="132" t="n">
        <v>14</v>
      </c>
      <c r="E271" s="133"/>
      <c r="F271" s="128" t="n">
        <v>45017</v>
      </c>
      <c r="G271" s="0" t="n">
        <v>6</v>
      </c>
    </row>
    <row r="272" customFormat="false" ht="12.75" hidden="false" customHeight="false" outlineLevel="0" collapsed="false">
      <c r="A272" s="125" t="n">
        <v>45047</v>
      </c>
      <c r="D272" s="132" t="n">
        <v>14</v>
      </c>
      <c r="E272" s="133"/>
      <c r="F272" s="128" t="n">
        <v>45047</v>
      </c>
      <c r="G272" s="0" t="n">
        <v>6</v>
      </c>
    </row>
    <row r="273" customFormat="false" ht="12.75" hidden="false" customHeight="false" outlineLevel="0" collapsed="false">
      <c r="A273" s="125" t="n">
        <v>45078</v>
      </c>
      <c r="D273" s="132" t="n">
        <v>14</v>
      </c>
      <c r="E273" s="133"/>
      <c r="F273" s="128" t="n">
        <v>45078</v>
      </c>
      <c r="G273" s="0" t="n">
        <v>6</v>
      </c>
    </row>
    <row r="274" customFormat="false" ht="12.75" hidden="false" customHeight="false" outlineLevel="0" collapsed="false">
      <c r="A274" s="125" t="n">
        <v>45108</v>
      </c>
      <c r="D274" s="132" t="n">
        <v>14</v>
      </c>
      <c r="E274" s="133"/>
      <c r="F274" s="128" t="n">
        <v>45108</v>
      </c>
      <c r="G274" s="0" t="n">
        <v>6</v>
      </c>
    </row>
    <row r="275" customFormat="false" ht="12.75" hidden="false" customHeight="false" outlineLevel="0" collapsed="false">
      <c r="A275" s="125" t="n">
        <v>45139</v>
      </c>
      <c r="D275" s="132" t="n">
        <v>14</v>
      </c>
      <c r="E275" s="133"/>
      <c r="F275" s="128" t="n">
        <v>45139</v>
      </c>
      <c r="G275" s="0" t="n">
        <v>6</v>
      </c>
    </row>
    <row r="276" customFormat="false" ht="12.75" hidden="false" customHeight="false" outlineLevel="0" collapsed="false">
      <c r="A276" s="125" t="n">
        <v>45170</v>
      </c>
      <c r="D276" s="132" t="n">
        <v>14</v>
      </c>
      <c r="E276" s="133"/>
      <c r="F276" s="128" t="n">
        <v>45170</v>
      </c>
      <c r="G276" s="0" t="n">
        <v>6</v>
      </c>
    </row>
    <row r="277" customFormat="false" ht="12.75" hidden="false" customHeight="false" outlineLevel="0" collapsed="false">
      <c r="A277" s="125" t="n">
        <v>45200</v>
      </c>
      <c r="D277" s="132" t="n">
        <v>14</v>
      </c>
      <c r="E277" s="133"/>
      <c r="F277" s="128" t="n">
        <v>45200</v>
      </c>
      <c r="G277" s="0" t="n">
        <v>6</v>
      </c>
    </row>
    <row r="278" customFormat="false" ht="12.75" hidden="false" customHeight="false" outlineLevel="0" collapsed="false">
      <c r="A278" s="125" t="n">
        <v>45231</v>
      </c>
      <c r="D278" s="132" t="n">
        <v>14</v>
      </c>
      <c r="E278" s="133"/>
      <c r="F278" s="128" t="n">
        <v>45231</v>
      </c>
      <c r="G278" s="0" t="n">
        <v>6</v>
      </c>
    </row>
    <row r="279" customFormat="false" ht="12.75" hidden="false" customHeight="false" outlineLevel="0" collapsed="false">
      <c r="A279" s="125" t="n">
        <v>45261</v>
      </c>
      <c r="D279" s="132" t="n">
        <v>14</v>
      </c>
      <c r="E279" s="133"/>
      <c r="F279" s="128" t="n">
        <v>45261</v>
      </c>
      <c r="G279" s="0" t="n">
        <v>6</v>
      </c>
    </row>
    <row r="280" customFormat="false" ht="12.75" hidden="false" customHeight="false" outlineLevel="0" collapsed="false">
      <c r="A280" s="125" t="n">
        <v>45292</v>
      </c>
      <c r="D280" s="132" t="n">
        <v>14</v>
      </c>
      <c r="E280" s="133"/>
      <c r="F280" s="128" t="n">
        <v>45292</v>
      </c>
      <c r="G280" s="0" t="n">
        <v>6</v>
      </c>
    </row>
    <row r="281" customFormat="false" ht="12.75" hidden="false" customHeight="false" outlineLevel="0" collapsed="false">
      <c r="A281" s="125" t="n">
        <v>45323</v>
      </c>
      <c r="D281" s="132" t="n">
        <v>14</v>
      </c>
      <c r="E281" s="133"/>
      <c r="F281" s="128" t="n">
        <v>45323</v>
      </c>
      <c r="G281" s="0" t="n">
        <v>6</v>
      </c>
    </row>
    <row r="282" customFormat="false" ht="12.75" hidden="false" customHeight="false" outlineLevel="0" collapsed="false">
      <c r="A282" s="125" t="n">
        <v>45352</v>
      </c>
      <c r="D282" s="132" t="n">
        <v>14</v>
      </c>
      <c r="E282" s="133"/>
      <c r="F282" s="128" t="n">
        <v>45352</v>
      </c>
      <c r="G282" s="0" t="n">
        <v>6</v>
      </c>
    </row>
    <row r="283" customFormat="false" ht="12.75" hidden="false" customHeight="false" outlineLevel="0" collapsed="false">
      <c r="A283" s="125" t="n">
        <v>45383</v>
      </c>
      <c r="D283" s="132" t="n">
        <v>14</v>
      </c>
      <c r="E283" s="133"/>
      <c r="F283" s="128" t="n">
        <v>45383</v>
      </c>
      <c r="G283" s="0" t="n">
        <v>6</v>
      </c>
    </row>
    <row r="284" customFormat="false" ht="12.75" hidden="false" customHeight="false" outlineLevel="0" collapsed="false">
      <c r="A284" s="125" t="n">
        <v>45413</v>
      </c>
      <c r="D284" s="132" t="n">
        <v>14</v>
      </c>
      <c r="E284" s="133"/>
      <c r="F284" s="128" t="n">
        <v>45413</v>
      </c>
      <c r="G284" s="0" t="n">
        <v>6</v>
      </c>
    </row>
    <row r="285" customFormat="false" ht="12.75" hidden="false" customHeight="false" outlineLevel="0" collapsed="false">
      <c r="A285" s="125" t="n">
        <v>45444</v>
      </c>
      <c r="D285" s="132" t="n">
        <v>14</v>
      </c>
      <c r="E285" s="133"/>
      <c r="F285" s="128" t="n">
        <v>45444</v>
      </c>
      <c r="G285" s="0" t="n">
        <v>6</v>
      </c>
    </row>
    <row r="286" customFormat="false" ht="12.75" hidden="false" customHeight="false" outlineLevel="0" collapsed="false">
      <c r="A286" s="125" t="n">
        <v>45474</v>
      </c>
      <c r="D286" s="132" t="n">
        <v>14</v>
      </c>
      <c r="E286" s="133"/>
      <c r="F286" s="128" t="n">
        <v>45474</v>
      </c>
      <c r="G286" s="0" t="n">
        <v>6</v>
      </c>
    </row>
    <row r="287" customFormat="false" ht="12.75" hidden="false" customHeight="false" outlineLevel="0" collapsed="false">
      <c r="A287" s="125" t="n">
        <v>45505</v>
      </c>
      <c r="D287" s="132" t="n">
        <v>14</v>
      </c>
      <c r="E287" s="133"/>
      <c r="F287" s="128" t="n">
        <v>45505</v>
      </c>
      <c r="G287" s="0" t="n">
        <v>6</v>
      </c>
    </row>
    <row r="288" customFormat="false" ht="13.5" hidden="false" customHeight="false" outlineLevel="0" collapsed="false">
      <c r="A288" s="125" t="n">
        <v>45536</v>
      </c>
      <c r="D288" s="132" t="n">
        <v>14</v>
      </c>
      <c r="E288" s="154"/>
      <c r="F288" s="128" t="n">
        <v>45536</v>
      </c>
      <c r="G288" s="0" t="n">
        <v>6</v>
      </c>
    </row>
    <row r="289" customFormat="false" ht="12.75" hidden="false" customHeight="false" outlineLevel="0" collapsed="false">
      <c r="A289" s="0" t="n">
        <v>45078</v>
      </c>
      <c r="D289" s="155"/>
      <c r="F289" s="0" t="n">
        <v>45078</v>
      </c>
    </row>
    <row r="290" customFormat="false" ht="12.75" hidden="false" customHeight="false" outlineLevel="0" collapsed="false">
      <c r="A290" s="0" t="n">
        <v>45108</v>
      </c>
      <c r="F290" s="0" t="n">
        <v>45108</v>
      </c>
    </row>
    <row r="291" customFormat="false" ht="12.75" hidden="false" customHeight="false" outlineLevel="0" collapsed="false">
      <c r="A291" s="0" t="n">
        <v>45139</v>
      </c>
      <c r="F291" s="0" t="n">
        <v>45139</v>
      </c>
    </row>
    <row r="292" customFormat="false" ht="12.75" hidden="false" customHeight="false" outlineLevel="0" collapsed="false">
      <c r="A292" s="0" t="n">
        <v>45170</v>
      </c>
      <c r="F292" s="0" t="n">
        <v>45170</v>
      </c>
    </row>
    <row r="293" customFormat="false" ht="12.75" hidden="false" customHeight="false" outlineLevel="0" collapsed="false">
      <c r="A293" s="0" t="n">
        <v>45200</v>
      </c>
      <c r="F293" s="0" t="n">
        <v>45200</v>
      </c>
    </row>
    <row r="294" customFormat="false" ht="12.75" hidden="false" customHeight="false" outlineLevel="0" collapsed="false">
      <c r="A294" s="0" t="n">
        <v>45231</v>
      </c>
      <c r="F294" s="0" t="n">
        <v>45231</v>
      </c>
    </row>
    <row r="295" customFormat="false" ht="12.75" hidden="false" customHeight="false" outlineLevel="0" collapsed="false">
      <c r="A295" s="0" t="n">
        <v>45261</v>
      </c>
      <c r="F295" s="0" t="n">
        <v>45261</v>
      </c>
    </row>
    <row r="296" customFormat="false" ht="12.75" hidden="false" customHeight="false" outlineLevel="0" collapsed="false">
      <c r="A296" s="0" t="n">
        <v>45292</v>
      </c>
      <c r="F296" s="0" t="n">
        <v>45292</v>
      </c>
    </row>
    <row r="297" customFormat="false" ht="12.75" hidden="false" customHeight="false" outlineLevel="0" collapsed="false">
      <c r="A297" s="0" t="n">
        <v>45323</v>
      </c>
      <c r="F297" s="0" t="n">
        <v>45323</v>
      </c>
    </row>
    <row r="298" customFormat="false" ht="12.75" hidden="false" customHeight="false" outlineLevel="0" collapsed="false">
      <c r="A298" s="0" t="n">
        <v>45352</v>
      </c>
      <c r="F298" s="0" t="n">
        <v>45352</v>
      </c>
    </row>
    <row r="299" customFormat="false" ht="12.75" hidden="false" customHeight="false" outlineLevel="0" collapsed="false">
      <c r="A299" s="0" t="n">
        <v>45383</v>
      </c>
      <c r="F299" s="0" t="n">
        <v>45383</v>
      </c>
    </row>
    <row r="300" customFormat="false" ht="12.75" hidden="false" customHeight="false" outlineLevel="0" collapsed="false">
      <c r="A300" s="0" t="n">
        <v>45413</v>
      </c>
      <c r="F300" s="0" t="n">
        <v>45413</v>
      </c>
    </row>
    <row r="301" customFormat="false" ht="12.75" hidden="false" customHeight="false" outlineLevel="0" collapsed="false">
      <c r="A301" s="0" t="n">
        <v>45444</v>
      </c>
      <c r="F301" s="0" t="n">
        <v>45444</v>
      </c>
    </row>
    <row r="302" customFormat="false" ht="12.75" hidden="false" customHeight="false" outlineLevel="0" collapsed="false">
      <c r="A302" s="0" t="n">
        <v>45474</v>
      </c>
      <c r="F302" s="0" t="n">
        <v>45474</v>
      </c>
    </row>
    <row r="303" customFormat="false" ht="12.75" hidden="false" customHeight="false" outlineLevel="0" collapsed="false">
      <c r="A303" s="0" t="n">
        <v>45505</v>
      </c>
      <c r="F303" s="0" t="n">
        <v>45505</v>
      </c>
    </row>
    <row r="304" customFormat="false" ht="12.75" hidden="false" customHeight="false" outlineLevel="0" collapsed="false">
      <c r="A304" s="0" t="n">
        <v>45536</v>
      </c>
      <c r="F304" s="0" t="n">
        <v>45536</v>
      </c>
    </row>
    <row r="305" customFormat="false" ht="12.75" hidden="false" customHeight="false" outlineLevel="0" collapsed="false">
      <c r="A305" s="0" t="n">
        <v>45566</v>
      </c>
      <c r="F305" s="0" t="n">
        <v>45566</v>
      </c>
    </row>
    <row r="306" customFormat="false" ht="12.75" hidden="false" customHeight="false" outlineLevel="0" collapsed="false">
      <c r="A306" s="0" t="n">
        <v>45597</v>
      </c>
      <c r="F306" s="0" t="n">
        <v>45597</v>
      </c>
    </row>
    <row r="307" customFormat="false" ht="12.75" hidden="false" customHeight="false" outlineLevel="0" collapsed="false">
      <c r="A307" s="0" t="n">
        <v>45627</v>
      </c>
      <c r="F307" s="0" t="n">
        <v>45627</v>
      </c>
    </row>
    <row r="308" customFormat="false" ht="12.75" hidden="false" customHeight="false" outlineLevel="0" collapsed="false">
      <c r="A308" s="0" t="n">
        <v>45658</v>
      </c>
      <c r="F308" s="0" t="n">
        <v>45658</v>
      </c>
    </row>
    <row r="309" customFormat="false" ht="12.75" hidden="false" customHeight="false" outlineLevel="0" collapsed="false">
      <c r="A309" s="0" t="n">
        <v>45689</v>
      </c>
      <c r="F309" s="0" t="n">
        <v>45689</v>
      </c>
    </row>
    <row r="310" customFormat="false" ht="12.75" hidden="false" customHeight="false" outlineLevel="0" collapsed="false">
      <c r="A310" s="0" t="n">
        <v>45717</v>
      </c>
      <c r="F310" s="0" t="n">
        <v>45717</v>
      </c>
    </row>
    <row r="311" customFormat="false" ht="12.75" hidden="false" customHeight="false" outlineLevel="0" collapsed="false">
      <c r="A311" s="0" t="n">
        <v>45748</v>
      </c>
      <c r="F311" s="0" t="n">
        <v>45748</v>
      </c>
    </row>
    <row r="312" customFormat="false" ht="12.75" hidden="false" customHeight="false" outlineLevel="0" collapsed="false">
      <c r="A312" s="0" t="n">
        <v>45778</v>
      </c>
      <c r="F312" s="0" t="n">
        <v>45778</v>
      </c>
    </row>
    <row r="313" customFormat="false" ht="12.75" hidden="false" customHeight="false" outlineLevel="0" collapsed="false">
      <c r="A313" s="0" t="n">
        <v>45809</v>
      </c>
      <c r="F313" s="0" t="n">
        <v>45809</v>
      </c>
    </row>
    <row r="314" customFormat="false" ht="12.75" hidden="false" customHeight="false" outlineLevel="0" collapsed="false">
      <c r="A314" s="0" t="n">
        <v>45839</v>
      </c>
      <c r="F314" s="0" t="n">
        <v>45839</v>
      </c>
    </row>
    <row r="315" customFormat="false" ht="12.75" hidden="false" customHeight="false" outlineLevel="0" collapsed="false">
      <c r="A315" s="0" t="n">
        <v>45870</v>
      </c>
      <c r="F315" s="0" t="n">
        <v>45870</v>
      </c>
    </row>
    <row r="316" customFormat="false" ht="12.75" hidden="false" customHeight="false" outlineLevel="0" collapsed="false">
      <c r="A316" s="0" t="n">
        <v>45901</v>
      </c>
      <c r="F316" s="0" t="n">
        <v>45901</v>
      </c>
    </row>
    <row r="317" customFormat="false" ht="12.75" hidden="false" customHeight="false" outlineLevel="0" collapsed="false">
      <c r="A317" s="0" t="n">
        <v>45931</v>
      </c>
      <c r="F317" s="0" t="n">
        <v>45931</v>
      </c>
    </row>
    <row r="318" customFormat="false" ht="12.75" hidden="false" customHeight="false" outlineLevel="0" collapsed="false">
      <c r="A318" s="0" t="n">
        <v>45962</v>
      </c>
      <c r="F318" s="0" t="n">
        <v>45962</v>
      </c>
    </row>
    <row r="319" customFormat="false" ht="12.75" hidden="false" customHeight="false" outlineLevel="0" collapsed="false">
      <c r="A319" s="0" t="n">
        <v>45992</v>
      </c>
      <c r="F319" s="0" t="n">
        <v>45992</v>
      </c>
    </row>
    <row r="320" customFormat="false" ht="12.75" hidden="false" customHeight="false" outlineLevel="0" collapsed="false">
      <c r="A320" s="0" t="n">
        <v>46023</v>
      </c>
      <c r="F320" s="0" t="n">
        <v>46023</v>
      </c>
    </row>
    <row r="321" customFormat="false" ht="12.75" hidden="false" customHeight="false" outlineLevel="0" collapsed="false">
      <c r="A321" s="0" t="n">
        <v>46054</v>
      </c>
      <c r="F321" s="0" t="n">
        <v>46054</v>
      </c>
    </row>
    <row r="322" customFormat="false" ht="12.75" hidden="false" customHeight="false" outlineLevel="0" collapsed="false">
      <c r="A322" s="0" t="n">
        <v>46082</v>
      </c>
      <c r="F322" s="0" t="n">
        <v>46082</v>
      </c>
    </row>
    <row r="323" customFormat="false" ht="12.75" hidden="false" customHeight="false" outlineLevel="0" collapsed="false">
      <c r="A323" s="0" t="n">
        <v>46113</v>
      </c>
      <c r="F323" s="0" t="n">
        <v>46113</v>
      </c>
    </row>
    <row r="324" customFormat="false" ht="12.75" hidden="false" customHeight="false" outlineLevel="0" collapsed="false">
      <c r="A324" s="0" t="n">
        <v>46143</v>
      </c>
      <c r="F324" s="0" t="n">
        <v>46143</v>
      </c>
    </row>
    <row r="325" customFormat="false" ht="12.75" hidden="false" customHeight="false" outlineLevel="0" collapsed="false">
      <c r="A325" s="0" t="n">
        <v>46174</v>
      </c>
      <c r="F325" s="0" t="n">
        <v>46174</v>
      </c>
    </row>
    <row r="326" customFormat="false" ht="12.75" hidden="false" customHeight="false" outlineLevel="0" collapsed="false">
      <c r="A326" s="0" t="n">
        <v>46204</v>
      </c>
      <c r="F326" s="0" t="n">
        <v>46204</v>
      </c>
    </row>
    <row r="327" customFormat="false" ht="12.75" hidden="false" customHeight="false" outlineLevel="0" collapsed="false">
      <c r="A327" s="0" t="n">
        <v>46235</v>
      </c>
      <c r="F327" s="0" t="n">
        <v>46235</v>
      </c>
    </row>
    <row r="328" customFormat="false" ht="12.75" hidden="false" customHeight="false" outlineLevel="0" collapsed="false">
      <c r="A328" s="0" t="n">
        <v>46266</v>
      </c>
      <c r="F328" s="0" t="n">
        <v>46266</v>
      </c>
    </row>
    <row r="329" customFormat="false" ht="12.75" hidden="false" customHeight="false" outlineLevel="0" collapsed="false">
      <c r="A329" s="0" t="n">
        <v>46296</v>
      </c>
      <c r="F329" s="0" t="n">
        <v>46296</v>
      </c>
    </row>
    <row r="330" customFormat="false" ht="12.75" hidden="false" customHeight="false" outlineLevel="0" collapsed="false">
      <c r="A330" s="0" t="n">
        <v>46327</v>
      </c>
      <c r="F330" s="0" t="n">
        <v>46327</v>
      </c>
    </row>
    <row r="331" customFormat="false" ht="12.75" hidden="false" customHeight="false" outlineLevel="0" collapsed="false">
      <c r="A331" s="0" t="n">
        <v>46357</v>
      </c>
      <c r="F331" s="0" t="n">
        <v>46357</v>
      </c>
    </row>
    <row r="332" customFormat="false" ht="12.75" hidden="false" customHeight="false" outlineLevel="0" collapsed="false">
      <c r="A332" s="0" t="n">
        <v>46388</v>
      </c>
      <c r="F332" s="0" t="n">
        <v>46388</v>
      </c>
    </row>
    <row r="333" customFormat="false" ht="12.75" hidden="false" customHeight="false" outlineLevel="0" collapsed="false">
      <c r="A333" s="0" t="n">
        <v>46419</v>
      </c>
      <c r="F333" s="0" t="n">
        <v>46419</v>
      </c>
    </row>
    <row r="334" customFormat="false" ht="12.75" hidden="false" customHeight="false" outlineLevel="0" collapsed="false">
      <c r="A334" s="0" t="n">
        <v>46447</v>
      </c>
      <c r="F334" s="0" t="n">
        <v>46447</v>
      </c>
    </row>
    <row r="335" customFormat="false" ht="12.75" hidden="false" customHeight="false" outlineLevel="0" collapsed="false">
      <c r="A335" s="0" t="n">
        <v>46478</v>
      </c>
      <c r="F335" s="0" t="n">
        <v>46478</v>
      </c>
    </row>
    <row r="336" customFormat="false" ht="12.75" hidden="false" customHeight="false" outlineLevel="0" collapsed="false">
      <c r="A336" s="0" t="n">
        <v>46508</v>
      </c>
      <c r="F336" s="0" t="n">
        <v>46508</v>
      </c>
    </row>
    <row r="337" customFormat="false" ht="12.75" hidden="false" customHeight="false" outlineLevel="0" collapsed="false">
      <c r="A337" s="0" t="n">
        <v>46539</v>
      </c>
      <c r="F337" s="0" t="n">
        <v>46539</v>
      </c>
    </row>
    <row r="338" customFormat="false" ht="12.75" hidden="false" customHeight="false" outlineLevel="0" collapsed="false">
      <c r="A338" s="0" t="n">
        <v>46569</v>
      </c>
      <c r="F338" s="0" t="n">
        <v>46569</v>
      </c>
    </row>
    <row r="339" customFormat="false" ht="12.75" hidden="false" customHeight="false" outlineLevel="0" collapsed="false">
      <c r="A339" s="0" t="n">
        <v>46600</v>
      </c>
      <c r="F339" s="0" t="n">
        <v>46600</v>
      </c>
    </row>
    <row r="340" customFormat="false" ht="12.75" hidden="false" customHeight="false" outlineLevel="0" collapsed="false">
      <c r="A340" s="0" t="n">
        <v>46631</v>
      </c>
      <c r="F340" s="0" t="n">
        <v>46631</v>
      </c>
    </row>
    <row r="341" customFormat="false" ht="12.75" hidden="false" customHeight="false" outlineLevel="0" collapsed="false">
      <c r="A341" s="0" t="n">
        <v>46661</v>
      </c>
      <c r="F341" s="0" t="n">
        <v>46661</v>
      </c>
    </row>
    <row r="342" customFormat="false" ht="12.75" hidden="false" customHeight="false" outlineLevel="0" collapsed="false">
      <c r="A342" s="0" t="n">
        <v>46692</v>
      </c>
      <c r="F342" s="0" t="n">
        <v>46692</v>
      </c>
    </row>
    <row r="343" customFormat="false" ht="12.75" hidden="false" customHeight="false" outlineLevel="0" collapsed="false">
      <c r="A343" s="0" t="n">
        <v>46722</v>
      </c>
      <c r="F343" s="0" t="n">
        <v>46722</v>
      </c>
    </row>
    <row r="344" customFormat="false" ht="12.75" hidden="false" customHeight="false" outlineLevel="0" collapsed="false">
      <c r="A344" s="0" t="n">
        <v>46753</v>
      </c>
      <c r="F344" s="0" t="n">
        <v>46753</v>
      </c>
    </row>
    <row r="345" customFormat="false" ht="12.75" hidden="false" customHeight="false" outlineLevel="0" collapsed="false">
      <c r="A345" s="0" t="n">
        <v>46784</v>
      </c>
      <c r="F345" s="0" t="n">
        <v>46784</v>
      </c>
    </row>
    <row r="346" customFormat="false" ht="12.75" hidden="false" customHeight="false" outlineLevel="0" collapsed="false">
      <c r="A346" s="0" t="n">
        <v>46813</v>
      </c>
      <c r="F346" s="0" t="n">
        <v>46813</v>
      </c>
    </row>
    <row r="347" customFormat="false" ht="12.75" hidden="false" customHeight="false" outlineLevel="0" collapsed="false">
      <c r="A347" s="0" t="n">
        <v>46844</v>
      </c>
      <c r="F347" s="0" t="n">
        <v>46844</v>
      </c>
    </row>
    <row r="348" customFormat="false" ht="12.75" hidden="false" customHeight="false" outlineLevel="0" collapsed="false">
      <c r="A348" s="0" t="n">
        <v>46874</v>
      </c>
      <c r="F348" s="0" t="n">
        <v>46874</v>
      </c>
    </row>
    <row r="349" customFormat="false" ht="12.75" hidden="false" customHeight="false" outlineLevel="0" collapsed="false">
      <c r="A349" s="0" t="n">
        <v>46905</v>
      </c>
      <c r="F349" s="0" t="n">
        <v>46905</v>
      </c>
    </row>
    <row r="350" customFormat="false" ht="12.75" hidden="false" customHeight="false" outlineLevel="0" collapsed="false">
      <c r="A350" s="0" t="n">
        <v>46935</v>
      </c>
      <c r="F350" s="0" t="n">
        <v>46935</v>
      </c>
    </row>
    <row r="351" customFormat="false" ht="12.75" hidden="false" customHeight="false" outlineLevel="0" collapsed="false">
      <c r="A351" s="0" t="n">
        <v>46966</v>
      </c>
      <c r="F351" s="0" t="n">
        <v>46966</v>
      </c>
    </row>
    <row r="352" customFormat="false" ht="12.75" hidden="false" customHeight="false" outlineLevel="0" collapsed="false">
      <c r="A352" s="0" t="n">
        <v>46997</v>
      </c>
      <c r="F352" s="0" t="n">
        <v>46997</v>
      </c>
    </row>
    <row r="353" customFormat="false" ht="12.75" hidden="false" customHeight="false" outlineLevel="0" collapsed="false">
      <c r="A353" s="0" t="n">
        <v>47027</v>
      </c>
      <c r="F353" s="0" t="n">
        <v>47027</v>
      </c>
    </row>
    <row r="354" customFormat="false" ht="12.75" hidden="false" customHeight="false" outlineLevel="0" collapsed="false">
      <c r="A354" s="0" t="n">
        <v>47058</v>
      </c>
      <c r="F354" s="0" t="n">
        <v>47058</v>
      </c>
    </row>
    <row r="355" customFormat="false" ht="12.75" hidden="false" customHeight="false" outlineLevel="0" collapsed="false">
      <c r="A355" s="0" t="n">
        <v>47088</v>
      </c>
      <c r="F355" s="0" t="n">
        <v>47088</v>
      </c>
    </row>
    <row r="356" customFormat="false" ht="12.75" hidden="false" customHeight="false" outlineLevel="0" collapsed="false">
      <c r="A356" s="0" t="n">
        <v>47119</v>
      </c>
      <c r="F356" s="0" t="n">
        <v>47119</v>
      </c>
    </row>
    <row r="357" customFormat="false" ht="12.75" hidden="false" customHeight="false" outlineLevel="0" collapsed="false">
      <c r="A357" s="0" t="n">
        <v>47150</v>
      </c>
      <c r="F357" s="0" t="n">
        <v>47150</v>
      </c>
    </row>
    <row r="358" customFormat="false" ht="12.75" hidden="false" customHeight="false" outlineLevel="0" collapsed="false">
      <c r="A358" s="0" t="n">
        <v>47178</v>
      </c>
      <c r="F358" s="0" t="n">
        <v>47178</v>
      </c>
    </row>
    <row r="359" customFormat="false" ht="12.75" hidden="false" customHeight="false" outlineLevel="0" collapsed="false">
      <c r="A359" s="0" t="n">
        <v>47209</v>
      </c>
      <c r="F359" s="0" t="n">
        <v>47209</v>
      </c>
    </row>
    <row r="360" customFormat="false" ht="12.75" hidden="false" customHeight="false" outlineLevel="0" collapsed="false">
      <c r="A360" s="0" t="n">
        <v>47239</v>
      </c>
      <c r="F360" s="0" t="n">
        <v>47239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153</v>
      </c>
      <c r="B1" s="158" t="s">
        <v>154</v>
      </c>
      <c r="C1" s="159" t="s">
        <v>155</v>
      </c>
      <c r="D1" s="160" t="n">
        <f aca="false">SUM(D4:D65536)</f>
        <v>10.73525881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13.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116</v>
      </c>
      <c r="D4" s="157" t="n">
        <v>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67" t="n">
        <v>36923</v>
      </c>
      <c r="C5" s="156" t="s">
        <v>116</v>
      </c>
      <c r="D5" s="157" t="n">
        <v>10.74043491</v>
      </c>
    </row>
    <row r="6" customFormat="false" ht="12.75" hidden="false" customHeight="false" outlineLevel="0" collapsed="false">
      <c r="A6" s="0" t="n">
        <f aca="false">INDEX(BucketTable,MATCH(B6,SumMonths,0),1)</f>
        <v>3</v>
      </c>
      <c r="B6" s="167" t="n">
        <v>36951</v>
      </c>
      <c r="C6" s="156" t="s">
        <v>116</v>
      </c>
      <c r="D6" s="157" t="n">
        <v>-9.94E-005</v>
      </c>
    </row>
    <row r="7" customFormat="false" ht="12.75" hidden="false" customHeight="false" outlineLevel="0" collapsed="false">
      <c r="A7" s="0" t="n">
        <f aca="false">INDEX(BucketTable,MATCH(B7,SumMonths,0),1)</f>
        <v>4</v>
      </c>
      <c r="B7" s="167" t="n">
        <v>36982</v>
      </c>
      <c r="C7" s="156" t="s">
        <v>116</v>
      </c>
      <c r="D7" s="157" t="n">
        <v>0</v>
      </c>
    </row>
    <row r="8" customFormat="false" ht="12.75" hidden="false" customHeight="false" outlineLevel="0" collapsed="false">
      <c r="A8" s="0" t="n">
        <f aca="false">INDEX(BucketTable,MATCH(B8,SumMonths,0),1)</f>
        <v>5</v>
      </c>
      <c r="B8" s="167" t="n">
        <v>37012</v>
      </c>
      <c r="C8" s="156" t="s">
        <v>116</v>
      </c>
      <c r="D8" s="157" t="n">
        <v>0.00128036</v>
      </c>
    </row>
    <row r="9" customFormat="false" ht="12.75" hidden="false" customHeight="false" outlineLevel="0" collapsed="false">
      <c r="A9" s="0" t="n">
        <f aca="false">INDEX(BucketTable,MATCH(B9,SumMonths,0),1)</f>
        <v>6</v>
      </c>
      <c r="B9" s="167" t="n">
        <v>37043</v>
      </c>
      <c r="C9" s="156" t="s">
        <v>116</v>
      </c>
      <c r="D9" s="157" t="n">
        <v>-0.00098052</v>
      </c>
    </row>
    <row r="10" customFormat="false" ht="12.75" hidden="false" customHeight="false" outlineLevel="0" collapsed="false">
      <c r="A10" s="0" t="n">
        <f aca="false">INDEX(BucketTable,MATCH(B10,SumMonths,0),1)</f>
        <v>7</v>
      </c>
      <c r="B10" s="167" t="n">
        <v>37073</v>
      </c>
      <c r="C10" s="156" t="s">
        <v>116</v>
      </c>
      <c r="D10" s="157" t="n">
        <v>-0.00107404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67" t="n">
        <v>37104</v>
      </c>
      <c r="C11" s="156" t="s">
        <v>116</v>
      </c>
      <c r="D11" s="157" t="n">
        <v>-0.00106941</v>
      </c>
    </row>
    <row r="12" customFormat="false" ht="12.75" hidden="false" customHeight="false" outlineLevel="0" collapsed="false">
      <c r="A12" s="0" t="n">
        <f aca="false">INDEX(BucketTable,MATCH(B12,SumMonths,0),1)</f>
        <v>8</v>
      </c>
      <c r="B12" s="167" t="n">
        <v>37135</v>
      </c>
      <c r="C12" s="156" t="s">
        <v>116</v>
      </c>
      <c r="D12" s="157" t="n">
        <v>-0.00096809</v>
      </c>
    </row>
    <row r="13" customFormat="false" ht="12.75" hidden="false" customHeight="false" outlineLevel="0" collapsed="false">
      <c r="A13" s="0" t="n">
        <f aca="false">INDEX(BucketTable,MATCH(B13,SumMonths,0),1)</f>
        <v>8</v>
      </c>
      <c r="B13" s="167" t="n">
        <v>37165</v>
      </c>
      <c r="C13" s="156" t="s">
        <v>116</v>
      </c>
      <c r="D13" s="157" t="n">
        <v>-0.00038567</v>
      </c>
    </row>
    <row r="14" customFormat="false" ht="12.75" hidden="false" customHeight="false" outlineLevel="0" collapsed="false">
      <c r="A14" s="0" t="n">
        <f aca="false">INDEX(BucketTable,MATCH(B14,SumMonths,0),1)</f>
        <v>8</v>
      </c>
      <c r="B14" s="167" t="n">
        <v>37196</v>
      </c>
      <c r="C14" s="156" t="s">
        <v>116</v>
      </c>
      <c r="D14" s="157" t="n">
        <v>0.00096007</v>
      </c>
    </row>
    <row r="15" customFormat="false" ht="12.75" hidden="false" customHeight="false" outlineLevel="0" collapsed="false">
      <c r="A15" s="0" t="n">
        <f aca="false">INDEX(BucketTable,MATCH(B15,SumMonths,0),1)</f>
        <v>8</v>
      </c>
      <c r="B15" s="167" t="n">
        <v>37226</v>
      </c>
      <c r="C15" s="156" t="s">
        <v>116</v>
      </c>
      <c r="D15" s="157" t="n">
        <v>0.00057372</v>
      </c>
    </row>
    <row r="16" customFormat="false" ht="12.75" hidden="false" customHeight="false" outlineLevel="0" collapsed="false">
      <c r="A16" s="0" t="n">
        <f aca="false">INDEX(BucketTable,MATCH(B16,SumMonths,0),1)</f>
        <v>9</v>
      </c>
      <c r="B16" s="167" t="n">
        <v>37257</v>
      </c>
      <c r="C16" s="156" t="s">
        <v>116</v>
      </c>
      <c r="D16" s="157" t="n">
        <v>-0.00133296</v>
      </c>
    </row>
    <row r="17" customFormat="false" ht="12.75" hidden="false" customHeight="false" outlineLevel="0" collapsed="false">
      <c r="A17" s="0" t="n">
        <f aca="false">INDEX(BucketTable,MATCH(B17,SumMonths,0),1)</f>
        <v>9</v>
      </c>
      <c r="B17" s="167" t="n">
        <v>37288</v>
      </c>
      <c r="C17" s="156" t="s">
        <v>116</v>
      </c>
      <c r="D17" s="157" t="n">
        <v>-0.00075834</v>
      </c>
    </row>
    <row r="18" customFormat="false" ht="12.75" hidden="false" customHeight="false" outlineLevel="0" collapsed="false">
      <c r="A18" s="0" t="n">
        <f aca="false">INDEX(BucketTable,MATCH(B18,SumMonths,0),1)</f>
        <v>9</v>
      </c>
      <c r="B18" s="167" t="n">
        <v>37316</v>
      </c>
      <c r="C18" s="156" t="s">
        <v>116</v>
      </c>
      <c r="D18" s="157" t="n">
        <v>-0.00132182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6" width="18.56"/>
    <col collapsed="false" customWidth="true" hidden="false" outlineLevel="0" max="5" min="5" style="157" width="9.7"/>
    <col collapsed="false" customWidth="true" hidden="false" outlineLevel="0" max="6" min="6" style="156" width="13.85"/>
    <col collapsed="false" customWidth="true" hidden="false" outlineLevel="0" max="7" min="7" style="157" width="12.56"/>
    <col collapsed="false" customWidth="true" hidden="false" outlineLevel="0" max="9" min="8" style="157" width="9.7"/>
    <col collapsed="false" customWidth="true" hidden="false" outlineLevel="0" max="10" min="10" style="156" width="9.85"/>
    <col collapsed="false" customWidth="true" hidden="false" outlineLevel="0" max="11" min="11" style="0" width="8.14"/>
    <col collapsed="false" customWidth="true" hidden="false" outlineLevel="0" max="12" min="12" style="0" width="8.56"/>
    <col collapsed="false" customWidth="true" hidden="false" outlineLevel="0" max="13" min="13" style="0" width="8.85"/>
    <col collapsed="false" customWidth="true" hidden="false" outlineLevel="0" max="15" min="14" style="0" width="8.14"/>
    <col collapsed="false" customWidth="true" hidden="false" outlineLevel="0" max="16" min="16" style="0" width="7.7"/>
    <col collapsed="false" customWidth="true" hidden="false" outlineLevel="0" max="17" min="17" style="0" width="8.14"/>
    <col collapsed="false" customWidth="true" hidden="false" outlineLevel="0" max="18" min="18" style="0" width="7.7"/>
  </cols>
  <sheetData>
    <row r="1" customFormat="false" ht="16.5" hidden="false" customHeight="false" outlineLevel="0" collapsed="false">
      <c r="A1" s="0" t="s">
        <v>162</v>
      </c>
      <c r="B1" s="158" t="s">
        <v>163</v>
      </c>
      <c r="C1" s="168" t="s">
        <v>164</v>
      </c>
      <c r="D1" s="159" t="s">
        <v>165</v>
      </c>
      <c r="E1" s="160" t="n">
        <f aca="false">SUM(E4:E65536)</f>
        <v>31.70676062</v>
      </c>
      <c r="F1" s="159" t="s">
        <v>166</v>
      </c>
      <c r="G1" s="160" t="n">
        <f aca="false">SUM(G4:G65536)</f>
        <v>31.70676062</v>
      </c>
      <c r="H1" s="169"/>
      <c r="I1" s="169"/>
      <c r="J1" s="170"/>
    </row>
    <row r="2" customFormat="false" ht="25.5" hidden="false" customHeight="false" outlineLevel="0" collapsed="false">
      <c r="B2" s="171" t="s">
        <v>156</v>
      </c>
      <c r="C2" s="162"/>
      <c r="D2" s="162"/>
      <c r="E2" s="163" t="s">
        <v>157</v>
      </c>
      <c r="F2" s="161" t="s">
        <v>167</v>
      </c>
      <c r="G2" s="172" t="s">
        <v>168</v>
      </c>
      <c r="H2" s="161" t="s">
        <v>169</v>
      </c>
      <c r="I2" s="172" t="s">
        <v>170</v>
      </c>
      <c r="J2" s="173" t="s">
        <v>171</v>
      </c>
    </row>
    <row r="3" customFormat="false" ht="13.5" hidden="false" customHeight="false" outlineLevel="0" collapsed="false">
      <c r="A3" s="114" t="s">
        <v>158</v>
      </c>
      <c r="B3" s="164" t="s">
        <v>159</v>
      </c>
      <c r="C3" s="165" t="s">
        <v>160</v>
      </c>
      <c r="D3" s="165" t="s">
        <v>172</v>
      </c>
      <c r="E3" s="166" t="s">
        <v>161</v>
      </c>
      <c r="F3" s="174" t="s">
        <v>161</v>
      </c>
      <c r="G3" s="166" t="s">
        <v>161</v>
      </c>
      <c r="H3" s="174" t="s">
        <v>173</v>
      </c>
      <c r="I3" s="166" t="s">
        <v>161</v>
      </c>
      <c r="J3" s="175" t="s">
        <v>174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109</v>
      </c>
      <c r="D4" s="156" t="s">
        <v>15</v>
      </c>
      <c r="E4" s="157" t="n">
        <v>0</v>
      </c>
      <c r="F4" s="156" t="n">
        <v>0</v>
      </c>
      <c r="G4" s="157" t="n">
        <v>0</v>
      </c>
      <c r="H4" s="157" t="n">
        <v>0</v>
      </c>
      <c r="I4" s="157" t="n">
        <v>0</v>
      </c>
      <c r="J4" s="156" t="n">
        <v>100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113</v>
      </c>
      <c r="D5" s="156" t="s">
        <v>15</v>
      </c>
      <c r="E5" s="157" t="n">
        <v>0</v>
      </c>
      <c r="F5" s="156" t="n">
        <v>0</v>
      </c>
      <c r="G5" s="157" t="n">
        <v>0</v>
      </c>
      <c r="H5" s="157" t="n">
        <v>0.0005</v>
      </c>
      <c r="I5" s="157" t="n">
        <v>0</v>
      </c>
      <c r="J5" s="156" t="n">
        <v>100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117</v>
      </c>
      <c r="D6" s="156" t="s">
        <v>15</v>
      </c>
      <c r="E6" s="157" t="n">
        <v>0</v>
      </c>
      <c r="F6" s="156" t="n">
        <v>0</v>
      </c>
      <c r="G6" s="157" t="n">
        <v>0</v>
      </c>
      <c r="H6" s="157" t="n">
        <v>-0.025</v>
      </c>
      <c r="I6" s="157" t="n">
        <v>0</v>
      </c>
      <c r="J6" s="156" t="n">
        <v>100</v>
      </c>
    </row>
    <row r="7" customFormat="false" ht="12.75" hidden="false" customHeight="false" outlineLevel="0" collapsed="false">
      <c r="A7" s="0" t="n">
        <f aca="false">INDEX(BucketTable,MATCH(B7,SumMonths,0),1)</f>
        <v>1</v>
      </c>
      <c r="B7" s="167" t="n">
        <v>36892</v>
      </c>
      <c r="C7" s="156" t="s">
        <v>118</v>
      </c>
      <c r="D7" s="156" t="s">
        <v>15</v>
      </c>
      <c r="E7" s="157" t="n">
        <v>0</v>
      </c>
      <c r="F7" s="156" t="n">
        <v>0</v>
      </c>
      <c r="G7" s="157" t="n">
        <v>0</v>
      </c>
      <c r="H7" s="157" t="n">
        <v>-0.0025</v>
      </c>
      <c r="I7" s="157" t="n">
        <v>0</v>
      </c>
      <c r="J7" s="156" t="n">
        <v>100</v>
      </c>
    </row>
    <row r="8" customFormat="false" ht="12.75" hidden="false" customHeight="false" outlineLevel="0" collapsed="false">
      <c r="A8" s="0" t="n">
        <f aca="false">INDEX(BucketTable,MATCH(B8,SumMonths,0),1)</f>
        <v>1</v>
      </c>
      <c r="B8" s="167" t="n">
        <v>36892</v>
      </c>
      <c r="C8" s="156" t="s">
        <v>119</v>
      </c>
      <c r="D8" s="156" t="s">
        <v>15</v>
      </c>
      <c r="E8" s="157" t="n">
        <v>0</v>
      </c>
      <c r="F8" s="156" t="n">
        <v>0</v>
      </c>
      <c r="G8" s="157" t="n">
        <v>0</v>
      </c>
      <c r="H8" s="157" t="n">
        <v>-0.025</v>
      </c>
      <c r="I8" s="157" t="n">
        <v>0</v>
      </c>
      <c r="J8" s="156" t="n">
        <v>100</v>
      </c>
    </row>
    <row r="9" customFormat="false" ht="12.75" hidden="false" customHeight="false" outlineLevel="0" collapsed="false">
      <c r="A9" s="0" t="n">
        <f aca="false">INDEX(BucketTable,MATCH(B9,SumMonths,0),1)</f>
        <v>2</v>
      </c>
      <c r="B9" s="167" t="n">
        <v>36923</v>
      </c>
      <c r="C9" s="156" t="s">
        <v>113</v>
      </c>
      <c r="D9" s="156" t="s">
        <v>15</v>
      </c>
      <c r="E9" s="157" t="n">
        <v>15.49792156</v>
      </c>
      <c r="F9" s="156" t="n">
        <v>0</v>
      </c>
      <c r="G9" s="157" t="n">
        <v>15.49792156</v>
      </c>
      <c r="H9" s="157" t="n">
        <v>0.0005</v>
      </c>
      <c r="I9" s="157" t="n">
        <v>0.00774896078</v>
      </c>
      <c r="J9" s="156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2</v>
      </c>
      <c r="B10" s="167" t="n">
        <v>36923</v>
      </c>
      <c r="C10" s="156" t="s">
        <v>117</v>
      </c>
      <c r="D10" s="156" t="s">
        <v>15</v>
      </c>
      <c r="E10" s="157" t="n">
        <v>15.19133153</v>
      </c>
      <c r="F10" s="156" t="n">
        <v>0</v>
      </c>
      <c r="G10" s="157" t="n">
        <v>15.19133153</v>
      </c>
      <c r="H10" s="157" t="n">
        <v>-0.025</v>
      </c>
      <c r="I10" s="157" t="n">
        <v>-0.37978328825</v>
      </c>
      <c r="J10" s="156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2</v>
      </c>
      <c r="B11" s="167" t="n">
        <v>36923</v>
      </c>
      <c r="C11" s="156" t="s">
        <v>112</v>
      </c>
      <c r="D11" s="156" t="s">
        <v>15</v>
      </c>
      <c r="E11" s="157" t="n">
        <v>1.01750753</v>
      </c>
      <c r="F11" s="156" t="n">
        <v>0</v>
      </c>
      <c r="G11" s="157" t="n">
        <v>1.01750753</v>
      </c>
      <c r="H11" s="157" t="n">
        <v>0.055</v>
      </c>
      <c r="I11" s="157" t="n">
        <v>0.05596291415</v>
      </c>
      <c r="J11" s="156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3</v>
      </c>
      <c r="B12" s="167" t="n">
        <v>36951</v>
      </c>
      <c r="C12" s="156" t="s">
        <v>113</v>
      </c>
      <c r="D12" s="156" t="s">
        <v>15</v>
      </c>
      <c r="E12" s="157" t="n">
        <v>0</v>
      </c>
      <c r="F12" s="156" t="n">
        <v>0</v>
      </c>
      <c r="G12" s="157" t="n">
        <v>0</v>
      </c>
      <c r="H12" s="157" t="n">
        <v>0.0005</v>
      </c>
      <c r="I12" s="157" t="n">
        <v>0</v>
      </c>
      <c r="J12" s="156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3</v>
      </c>
      <c r="B13" s="167" t="n">
        <v>36951</v>
      </c>
      <c r="C13" s="156" t="s">
        <v>117</v>
      </c>
      <c r="D13" s="156" t="s">
        <v>15</v>
      </c>
      <c r="E13" s="157" t="n">
        <v>0</v>
      </c>
      <c r="F13" s="156" t="n">
        <v>0</v>
      </c>
      <c r="G13" s="157" t="n">
        <v>0</v>
      </c>
      <c r="H13" s="157" t="n">
        <v>-0.025</v>
      </c>
      <c r="I13" s="157" t="n">
        <v>0</v>
      </c>
      <c r="J13" s="156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4</v>
      </c>
      <c r="B14" s="167" t="n">
        <v>36982</v>
      </c>
      <c r="C14" s="156" t="s">
        <v>113</v>
      </c>
      <c r="D14" s="156" t="s">
        <v>15</v>
      </c>
      <c r="E14" s="157" t="n">
        <v>0</v>
      </c>
      <c r="F14" s="156" t="n">
        <v>0</v>
      </c>
      <c r="G14" s="157" t="n">
        <v>0</v>
      </c>
      <c r="H14" s="157" t="n">
        <v>0.0005</v>
      </c>
      <c r="I14" s="157" t="n">
        <v>0</v>
      </c>
      <c r="J14" s="156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4</v>
      </c>
      <c r="B15" s="167" t="n">
        <v>36982</v>
      </c>
      <c r="C15" s="156" t="s">
        <v>117</v>
      </c>
      <c r="D15" s="156" t="s">
        <v>15</v>
      </c>
      <c r="E15" s="157" t="n">
        <v>0</v>
      </c>
      <c r="F15" s="156" t="n">
        <v>0</v>
      </c>
      <c r="G15" s="157" t="n">
        <v>0</v>
      </c>
      <c r="H15" s="157" t="n">
        <v>-0.025</v>
      </c>
      <c r="I15" s="157" t="n">
        <v>0</v>
      </c>
      <c r="J15" s="156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5</v>
      </c>
      <c r="B16" s="167" t="n">
        <v>37012</v>
      </c>
      <c r="C16" s="156" t="s">
        <v>113</v>
      </c>
      <c r="D16" s="156" t="s">
        <v>15</v>
      </c>
      <c r="E16" s="157" t="n">
        <v>0</v>
      </c>
      <c r="F16" s="156" t="n">
        <v>0</v>
      </c>
      <c r="G16" s="157" t="n">
        <v>0</v>
      </c>
      <c r="H16" s="157" t="n">
        <v>0.0005</v>
      </c>
      <c r="I16" s="157" t="n">
        <v>0</v>
      </c>
      <c r="J16" s="156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5</v>
      </c>
      <c r="B17" s="167" t="n">
        <v>37012</v>
      </c>
      <c r="C17" s="156" t="s">
        <v>117</v>
      </c>
      <c r="D17" s="156" t="s">
        <v>15</v>
      </c>
      <c r="E17" s="157" t="n">
        <v>0</v>
      </c>
      <c r="F17" s="156" t="n">
        <v>0</v>
      </c>
      <c r="G17" s="157" t="n">
        <v>0</v>
      </c>
      <c r="H17" s="157" t="n">
        <v>-0.025</v>
      </c>
      <c r="I17" s="157" t="n">
        <v>0</v>
      </c>
      <c r="J17" s="156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6</v>
      </c>
      <c r="B18" s="167" t="n">
        <v>37043</v>
      </c>
      <c r="C18" s="156" t="s">
        <v>113</v>
      </c>
      <c r="D18" s="156" t="s">
        <v>15</v>
      </c>
      <c r="E18" s="157" t="n">
        <v>0</v>
      </c>
      <c r="F18" s="156" t="n">
        <v>0</v>
      </c>
      <c r="G18" s="157" t="n">
        <v>0</v>
      </c>
      <c r="H18" s="157" t="n">
        <v>0.0005</v>
      </c>
      <c r="I18" s="157" t="n">
        <v>0</v>
      </c>
      <c r="J18" s="156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6</v>
      </c>
      <c r="B19" s="167" t="n">
        <v>37043</v>
      </c>
      <c r="C19" s="156" t="s">
        <v>117</v>
      </c>
      <c r="D19" s="156" t="s">
        <v>15</v>
      </c>
      <c r="E19" s="157" t="n">
        <v>0</v>
      </c>
      <c r="F19" s="156" t="n">
        <v>0</v>
      </c>
      <c r="G19" s="157" t="n">
        <v>0</v>
      </c>
      <c r="H19" s="157" t="n">
        <v>-0.025</v>
      </c>
      <c r="I19" s="157" t="n">
        <v>0</v>
      </c>
      <c r="J19" s="156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7</v>
      </c>
      <c r="B20" s="167" t="n">
        <v>37073</v>
      </c>
      <c r="C20" s="156" t="s">
        <v>113</v>
      </c>
      <c r="D20" s="156" t="s">
        <v>15</v>
      </c>
      <c r="E20" s="157" t="n">
        <v>0</v>
      </c>
      <c r="F20" s="156" t="n">
        <v>0</v>
      </c>
      <c r="G20" s="157" t="n">
        <v>0</v>
      </c>
      <c r="H20" s="157" t="n">
        <v>0.0005</v>
      </c>
      <c r="I20" s="157" t="n">
        <v>0</v>
      </c>
      <c r="J20" s="156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7</v>
      </c>
      <c r="B21" s="167" t="n">
        <v>37073</v>
      </c>
      <c r="C21" s="156" t="s">
        <v>117</v>
      </c>
      <c r="D21" s="156" t="s">
        <v>15</v>
      </c>
      <c r="E21" s="157" t="n">
        <v>0</v>
      </c>
      <c r="F21" s="156" t="n">
        <v>0</v>
      </c>
      <c r="G21" s="157" t="n">
        <v>0</v>
      </c>
      <c r="H21" s="157" t="n">
        <v>-0.025</v>
      </c>
      <c r="I21" s="157" t="n">
        <v>0</v>
      </c>
      <c r="J21" s="156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8</v>
      </c>
      <c r="B22" s="167" t="n">
        <v>37104</v>
      </c>
      <c r="C22" s="156" t="s">
        <v>113</v>
      </c>
      <c r="D22" s="156" t="s">
        <v>15</v>
      </c>
      <c r="E22" s="157" t="n">
        <v>0</v>
      </c>
      <c r="F22" s="156" t="n">
        <v>0</v>
      </c>
      <c r="G22" s="157" t="n">
        <v>0</v>
      </c>
      <c r="H22" s="157" t="n">
        <v>0.0005</v>
      </c>
      <c r="I22" s="157" t="n">
        <v>0</v>
      </c>
      <c r="J22" s="156" t="n">
        <v>0</v>
      </c>
    </row>
    <row r="23" customFormat="false" ht="12.75" hidden="false" customHeight="false" outlineLevel="0" collapsed="false">
      <c r="A23" s="0" t="n">
        <f aca="false">INDEX(BucketTable,MATCH(B23,SumMonths,0),1)</f>
        <v>8</v>
      </c>
      <c r="B23" s="167" t="n">
        <v>37104</v>
      </c>
      <c r="C23" s="156" t="s">
        <v>117</v>
      </c>
      <c r="D23" s="156" t="s">
        <v>15</v>
      </c>
      <c r="E23" s="157" t="n">
        <v>0</v>
      </c>
      <c r="F23" s="156" t="n">
        <v>0</v>
      </c>
      <c r="G23" s="157" t="n">
        <v>0</v>
      </c>
      <c r="H23" s="157" t="n">
        <v>-0.025</v>
      </c>
      <c r="I23" s="157" t="n">
        <v>0</v>
      </c>
      <c r="J23" s="156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8</v>
      </c>
      <c r="B24" s="167" t="n">
        <v>37135</v>
      </c>
      <c r="C24" s="156" t="s">
        <v>113</v>
      </c>
      <c r="D24" s="156" t="s">
        <v>15</v>
      </c>
      <c r="E24" s="157" t="n">
        <v>0</v>
      </c>
      <c r="F24" s="156" t="n">
        <v>0</v>
      </c>
      <c r="G24" s="157" t="n">
        <v>0</v>
      </c>
      <c r="H24" s="157" t="n">
        <v>0.0005</v>
      </c>
      <c r="I24" s="157" t="n">
        <v>0</v>
      </c>
      <c r="J24" s="156" t="n">
        <v>0</v>
      </c>
    </row>
    <row r="25" customFormat="false" ht="12.75" hidden="false" customHeight="false" outlineLevel="0" collapsed="false">
      <c r="A25" s="0" t="n">
        <f aca="false">INDEX(BucketTable,MATCH(B25,SumMonths,0),1)</f>
        <v>8</v>
      </c>
      <c r="B25" s="167" t="n">
        <v>37135</v>
      </c>
      <c r="C25" s="156" t="s">
        <v>117</v>
      </c>
      <c r="D25" s="156" t="s">
        <v>15</v>
      </c>
      <c r="E25" s="157" t="n">
        <v>0</v>
      </c>
      <c r="F25" s="156" t="n">
        <v>0</v>
      </c>
      <c r="G25" s="157" t="n">
        <v>0</v>
      </c>
      <c r="H25" s="157" t="n">
        <v>-0.025</v>
      </c>
      <c r="I25" s="157" t="n">
        <v>0</v>
      </c>
      <c r="J25" s="156" t="n">
        <v>0</v>
      </c>
    </row>
    <row r="26" customFormat="false" ht="12.75" hidden="false" customHeight="false" outlineLevel="0" collapsed="false">
      <c r="A26" s="0" t="n">
        <f aca="false">INDEX(BucketTable,MATCH(B26,SumMonths,0),1)</f>
        <v>8</v>
      </c>
      <c r="B26" s="167" t="n">
        <v>37165</v>
      </c>
      <c r="C26" s="156" t="s">
        <v>113</v>
      </c>
      <c r="D26" s="156" t="s">
        <v>15</v>
      </c>
      <c r="E26" s="157" t="n">
        <v>0</v>
      </c>
      <c r="F26" s="156" t="n">
        <v>0</v>
      </c>
      <c r="G26" s="157" t="n">
        <v>0</v>
      </c>
      <c r="H26" s="157" t="n">
        <v>0.0005</v>
      </c>
      <c r="I26" s="157" t="n">
        <v>0</v>
      </c>
      <c r="J26" s="156" t="n">
        <v>0</v>
      </c>
    </row>
    <row r="27" customFormat="false" ht="12.75" hidden="false" customHeight="false" outlineLevel="0" collapsed="false">
      <c r="A27" s="0" t="n">
        <f aca="false">INDEX(BucketTable,MATCH(B27,SumMonths,0),1)</f>
        <v>8</v>
      </c>
      <c r="B27" s="167" t="n">
        <v>37165</v>
      </c>
      <c r="C27" s="156" t="s">
        <v>117</v>
      </c>
      <c r="D27" s="156" t="s">
        <v>15</v>
      </c>
      <c r="E27" s="157" t="n">
        <v>0</v>
      </c>
      <c r="F27" s="156" t="n">
        <v>0</v>
      </c>
      <c r="G27" s="157" t="n">
        <v>0</v>
      </c>
      <c r="H27" s="157" t="n">
        <v>-0.025</v>
      </c>
      <c r="I27" s="157" t="n">
        <v>0</v>
      </c>
      <c r="J27" s="156" t="n">
        <v>0</v>
      </c>
    </row>
    <row r="28" customFormat="false" ht="12.75" hidden="false" customHeight="false" outlineLevel="0" collapsed="false">
      <c r="A28" s="0" t="n">
        <f aca="false">INDEX(BucketTable,MATCH(B28,SumMonths,0),1)</f>
        <v>8</v>
      </c>
      <c r="B28" s="167" t="n">
        <v>37196</v>
      </c>
      <c r="C28" s="156" t="s">
        <v>113</v>
      </c>
      <c r="D28" s="156" t="s">
        <v>15</v>
      </c>
      <c r="E28" s="157" t="n">
        <v>0</v>
      </c>
      <c r="F28" s="156" t="n">
        <v>0</v>
      </c>
      <c r="G28" s="157" t="n">
        <v>0</v>
      </c>
      <c r="H28" s="157" t="n">
        <v>0.0005</v>
      </c>
      <c r="I28" s="157" t="n">
        <v>0</v>
      </c>
      <c r="J28" s="156" t="n">
        <v>0</v>
      </c>
    </row>
    <row r="29" customFormat="false" ht="12.75" hidden="false" customHeight="false" outlineLevel="0" collapsed="false">
      <c r="A29" s="0" t="n">
        <f aca="false">INDEX(BucketTable,MATCH(B29,SumMonths,0),1)</f>
        <v>8</v>
      </c>
      <c r="B29" s="167" t="n">
        <v>37196</v>
      </c>
      <c r="C29" s="156" t="s">
        <v>117</v>
      </c>
      <c r="D29" s="156" t="s">
        <v>15</v>
      </c>
      <c r="E29" s="157" t="n">
        <v>0</v>
      </c>
      <c r="F29" s="156" t="n">
        <v>0</v>
      </c>
      <c r="G29" s="157" t="n">
        <v>0</v>
      </c>
      <c r="H29" s="157" t="n">
        <v>-0.025</v>
      </c>
      <c r="I29" s="157" t="n">
        <v>0</v>
      </c>
      <c r="J29" s="156" t="n">
        <v>0</v>
      </c>
    </row>
    <row r="30" customFormat="false" ht="12.75" hidden="false" customHeight="false" outlineLevel="0" collapsed="false">
      <c r="A30" s="0" t="n">
        <f aca="false">INDEX(BucketTable,MATCH(B30,SumMonths,0),1)</f>
        <v>8</v>
      </c>
      <c r="B30" s="167" t="n">
        <v>37226</v>
      </c>
      <c r="C30" s="156" t="s">
        <v>113</v>
      </c>
      <c r="D30" s="156" t="s">
        <v>15</v>
      </c>
      <c r="E30" s="157" t="n">
        <v>0</v>
      </c>
      <c r="F30" s="156" t="n">
        <v>0</v>
      </c>
      <c r="G30" s="157" t="n">
        <v>0</v>
      </c>
      <c r="H30" s="157" t="n">
        <v>0.0005</v>
      </c>
      <c r="I30" s="157" t="n">
        <v>0</v>
      </c>
      <c r="J30" s="156" t="n">
        <v>0</v>
      </c>
    </row>
    <row r="31" customFormat="false" ht="12.75" hidden="false" customHeight="false" outlineLevel="0" collapsed="false">
      <c r="A31" s="0" t="n">
        <f aca="false">INDEX(BucketTable,MATCH(B31,SumMonths,0),1)</f>
        <v>8</v>
      </c>
      <c r="B31" s="167" t="n">
        <v>37226</v>
      </c>
      <c r="C31" s="156" t="s">
        <v>117</v>
      </c>
      <c r="D31" s="156" t="s">
        <v>15</v>
      </c>
      <c r="E31" s="157" t="n">
        <v>0</v>
      </c>
      <c r="F31" s="156" t="n">
        <v>0</v>
      </c>
      <c r="G31" s="157" t="n">
        <v>0</v>
      </c>
      <c r="H31" s="157" t="n">
        <v>-0.025</v>
      </c>
      <c r="I31" s="157" t="n">
        <v>0</v>
      </c>
      <c r="J31" s="156" t="n">
        <v>0</v>
      </c>
    </row>
    <row r="32" customFormat="false" ht="12.75" hidden="false" customHeight="false" outlineLevel="0" collapsed="false">
      <c r="A32" s="0" t="n">
        <f aca="false">INDEX(BucketTable,MATCH(B32,SumMonths,0),1)</f>
        <v>9</v>
      </c>
      <c r="B32" s="167" t="n">
        <v>37257</v>
      </c>
      <c r="C32" s="156" t="s">
        <v>113</v>
      </c>
      <c r="D32" s="156" t="s">
        <v>15</v>
      </c>
      <c r="E32" s="157" t="n">
        <v>0</v>
      </c>
      <c r="F32" s="156" t="n">
        <v>0</v>
      </c>
      <c r="G32" s="157" t="n">
        <v>0</v>
      </c>
      <c r="H32" s="157" t="n">
        <v>0.0005</v>
      </c>
      <c r="I32" s="157" t="n">
        <v>0</v>
      </c>
      <c r="J32" s="156" t="n">
        <v>0</v>
      </c>
    </row>
    <row r="33" customFormat="false" ht="12.75" hidden="false" customHeight="false" outlineLevel="0" collapsed="false">
      <c r="A33" s="0" t="n">
        <f aca="false">INDEX(BucketTable,MATCH(B33,SumMonths,0),1)</f>
        <v>9</v>
      </c>
      <c r="B33" s="167" t="n">
        <v>37257</v>
      </c>
      <c r="C33" s="156" t="s">
        <v>117</v>
      </c>
      <c r="D33" s="156" t="s">
        <v>15</v>
      </c>
      <c r="E33" s="157" t="n">
        <v>0</v>
      </c>
      <c r="F33" s="156" t="n">
        <v>0</v>
      </c>
      <c r="G33" s="157" t="n">
        <v>0</v>
      </c>
      <c r="H33" s="157" t="n">
        <v>-0.025</v>
      </c>
      <c r="I33" s="157" t="n">
        <v>0</v>
      </c>
      <c r="J33" s="156" t="n">
        <v>0</v>
      </c>
    </row>
    <row r="34" customFormat="false" ht="12.75" hidden="false" customHeight="false" outlineLevel="0" collapsed="false">
      <c r="A34" s="0" t="n">
        <f aca="false">INDEX(BucketTable,MATCH(B34,SumMonths,0),1)</f>
        <v>9</v>
      </c>
      <c r="B34" s="167" t="n">
        <v>37288</v>
      </c>
      <c r="C34" s="156" t="s">
        <v>113</v>
      </c>
      <c r="D34" s="156" t="s">
        <v>15</v>
      </c>
      <c r="E34" s="157" t="n">
        <v>0</v>
      </c>
      <c r="F34" s="156" t="n">
        <v>0</v>
      </c>
      <c r="G34" s="157" t="n">
        <v>0</v>
      </c>
      <c r="H34" s="157" t="n">
        <v>0.0005</v>
      </c>
      <c r="I34" s="157" t="n">
        <v>0</v>
      </c>
      <c r="J34" s="156" t="n">
        <v>0</v>
      </c>
    </row>
    <row r="35" customFormat="false" ht="12.75" hidden="false" customHeight="false" outlineLevel="0" collapsed="false">
      <c r="A35" s="0" t="n">
        <f aca="false">INDEX(BucketTable,MATCH(B35,SumMonths,0),1)</f>
        <v>9</v>
      </c>
      <c r="B35" s="167" t="n">
        <v>37288</v>
      </c>
      <c r="C35" s="156" t="s">
        <v>117</v>
      </c>
      <c r="D35" s="156" t="s">
        <v>15</v>
      </c>
      <c r="E35" s="157" t="n">
        <v>0</v>
      </c>
      <c r="F35" s="156" t="n">
        <v>0</v>
      </c>
      <c r="G35" s="157" t="n">
        <v>0</v>
      </c>
      <c r="H35" s="157" t="n">
        <v>-0.025</v>
      </c>
      <c r="I35" s="157" t="n">
        <v>0</v>
      </c>
      <c r="J35" s="156" t="n">
        <v>0</v>
      </c>
    </row>
    <row r="36" customFormat="false" ht="12.75" hidden="false" customHeight="false" outlineLevel="0" collapsed="false">
      <c r="A36" s="0" t="n">
        <f aca="false">INDEX(BucketTable,MATCH(B36,SumMonths,0),1)</f>
        <v>9</v>
      </c>
      <c r="B36" s="167" t="n">
        <v>37316</v>
      </c>
      <c r="C36" s="156" t="s">
        <v>113</v>
      </c>
      <c r="D36" s="156" t="s">
        <v>15</v>
      </c>
      <c r="E36" s="157" t="n">
        <v>0</v>
      </c>
      <c r="F36" s="156" t="n">
        <v>0</v>
      </c>
      <c r="G36" s="157" t="n">
        <v>0</v>
      </c>
      <c r="H36" s="157" t="n">
        <v>0.0005</v>
      </c>
      <c r="I36" s="157" t="n">
        <v>0</v>
      </c>
      <c r="J36" s="156" t="n">
        <v>0</v>
      </c>
    </row>
    <row r="37" customFormat="false" ht="12.75" hidden="false" customHeight="false" outlineLevel="0" collapsed="false">
      <c r="A37" s="0" t="n">
        <f aca="false">INDEX(BucketTable,MATCH(B37,SumMonths,0),1)</f>
        <v>9</v>
      </c>
      <c r="B37" s="167" t="n">
        <v>37316</v>
      </c>
      <c r="C37" s="156" t="s">
        <v>117</v>
      </c>
      <c r="D37" s="156" t="s">
        <v>15</v>
      </c>
      <c r="E37" s="157" t="n">
        <v>0</v>
      </c>
      <c r="F37" s="156" t="n">
        <v>0</v>
      </c>
      <c r="G37" s="157" t="n">
        <v>0</v>
      </c>
      <c r="H37" s="157" t="n">
        <v>-0.025</v>
      </c>
      <c r="I37" s="157" t="n">
        <v>0</v>
      </c>
      <c r="J37" s="156" t="n">
        <v>0</v>
      </c>
    </row>
  </sheetData>
  <printOptions headings="false" gridLines="false" gridLinesSet="true" horizontalCentered="false" verticalCentered="false"/>
  <pageMargins left="0.179861111111111" right="0.179861111111111" top="0.984027777777778" bottom="0.984027777777778" header="0.511811023622047" footer="0.511811023622047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6.28"/>
    <col collapsed="false" customWidth="true" hidden="false" outlineLevel="0" max="9" min="8" style="0" width="8.14"/>
    <col collapsed="false" customWidth="true" hidden="false" outlineLevel="0" max="10" min="10" style="0" width="8.56"/>
    <col collapsed="false" customWidth="true" hidden="false" outlineLevel="0" max="11" min="11" style="0" width="8.85"/>
    <col collapsed="false" customWidth="true" hidden="false" outlineLevel="0" max="13" min="12" style="0" width="8.14"/>
    <col collapsed="false" customWidth="true" hidden="false" outlineLevel="0" max="14" min="14" style="0" width="7.7"/>
    <col collapsed="false" customWidth="true" hidden="false" outlineLevel="0" max="15" min="15" style="0" width="8.14"/>
    <col collapsed="false" customWidth="true" hidden="false" outlineLevel="0" max="16" min="16" style="0" width="7.7"/>
    <col collapsed="false" customWidth="true" hidden="false" outlineLevel="0" max="17" min="17" style="0" width="13.85"/>
    <col collapsed="false" customWidth="true" hidden="false" outlineLevel="0" max="18" min="18" style="0" width="4.99"/>
  </cols>
  <sheetData>
    <row r="1" customFormat="false" ht="16.5" hidden="false" customHeight="false" outlineLevel="0" collapsed="false">
      <c r="A1" s="0" t="s">
        <v>175</v>
      </c>
      <c r="B1" s="158" t="s">
        <v>176</v>
      </c>
      <c r="C1" s="159" t="s">
        <v>155</v>
      </c>
      <c r="D1" s="160" t="n">
        <f aca="false">SUM(D4:D65536)</f>
        <v>42.18007155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13.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113</v>
      </c>
      <c r="D4" s="157" t="n">
        <v>8.4956058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117</v>
      </c>
      <c r="D5" s="157" t="n">
        <v>1.9775024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118</v>
      </c>
      <c r="D6" s="157" t="n">
        <v>0.0007998</v>
      </c>
    </row>
    <row r="7" customFormat="false" ht="12.75" hidden="false" customHeight="false" outlineLevel="0" collapsed="false">
      <c r="A7" s="0" t="n">
        <f aca="false">INDEX(BucketTable,MATCH(B7,SumMonths,0),1)</f>
        <v>1</v>
      </c>
      <c r="B7" s="167" t="n">
        <v>36892</v>
      </c>
      <c r="C7" s="156" t="s">
        <v>119</v>
      </c>
      <c r="D7" s="157" t="n">
        <v>-0.0005983</v>
      </c>
    </row>
    <row r="8" customFormat="false" ht="12.75" hidden="false" customHeight="false" outlineLevel="0" collapsed="false">
      <c r="A8" s="0" t="n">
        <f aca="false">INDEX(BucketTable,MATCH(B8,SumMonths,0),1)</f>
        <v>2</v>
      </c>
      <c r="B8" s="167" t="n">
        <v>36923</v>
      </c>
      <c r="C8" s="156" t="s">
        <v>113</v>
      </c>
      <c r="D8" s="157" t="n">
        <v>15.49791998</v>
      </c>
    </row>
    <row r="9" customFormat="false" ht="12.75" hidden="false" customHeight="false" outlineLevel="0" collapsed="false">
      <c r="A9" s="0" t="n">
        <f aca="false">INDEX(BucketTable,MATCH(B9,SumMonths,0),1)</f>
        <v>2</v>
      </c>
      <c r="B9" s="167" t="n">
        <v>36923</v>
      </c>
      <c r="C9" s="156" t="s">
        <v>117</v>
      </c>
      <c r="D9" s="157" t="n">
        <v>15.19133434</v>
      </c>
    </row>
    <row r="10" customFormat="false" ht="12.75" hidden="false" customHeight="false" outlineLevel="0" collapsed="false">
      <c r="A10" s="0" t="n">
        <f aca="false">INDEX(BucketTable,MATCH(B10,SumMonths,0),1)</f>
        <v>2</v>
      </c>
      <c r="B10" s="167" t="n">
        <v>36923</v>
      </c>
      <c r="C10" s="156" t="s">
        <v>112</v>
      </c>
      <c r="D10" s="157" t="n">
        <v>1.01750753</v>
      </c>
    </row>
    <row r="11" customFormat="false" ht="12.75" hidden="false" customHeight="false" outlineLevel="0" collapsed="false">
      <c r="A11" s="0" t="n">
        <f aca="false">INDEX(BucketTable,MATCH(B11,SumMonths,0),1)</f>
        <v>3</v>
      </c>
      <c r="B11" s="167" t="n">
        <v>36951</v>
      </c>
      <c r="C11" s="156" t="s">
        <v>113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3</v>
      </c>
      <c r="B12" s="167" t="n">
        <v>36951</v>
      </c>
      <c r="C12" s="156" t="s">
        <v>117</v>
      </c>
      <c r="D12" s="157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4</v>
      </c>
      <c r="B13" s="167" t="n">
        <v>36982</v>
      </c>
      <c r="C13" s="156" t="s">
        <v>113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4</v>
      </c>
      <c r="B14" s="167" t="n">
        <v>36982</v>
      </c>
      <c r="C14" s="156" t="s">
        <v>117</v>
      </c>
      <c r="D14" s="157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5</v>
      </c>
      <c r="B15" s="167" t="n">
        <v>37012</v>
      </c>
      <c r="C15" s="156" t="s">
        <v>113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5</v>
      </c>
      <c r="B16" s="167" t="n">
        <v>37012</v>
      </c>
      <c r="C16" s="156" t="s">
        <v>117</v>
      </c>
      <c r="D16" s="157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6</v>
      </c>
      <c r="B17" s="167" t="n">
        <v>37043</v>
      </c>
      <c r="C17" s="156" t="s">
        <v>113</v>
      </c>
      <c r="D17" s="157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6</v>
      </c>
      <c r="B18" s="167" t="n">
        <v>37043</v>
      </c>
      <c r="C18" s="156" t="s">
        <v>117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7</v>
      </c>
      <c r="B19" s="167" t="n">
        <v>37073</v>
      </c>
      <c r="C19" s="156" t="s">
        <v>113</v>
      </c>
      <c r="D19" s="157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7</v>
      </c>
      <c r="B20" s="167" t="n">
        <v>37073</v>
      </c>
      <c r="C20" s="156" t="s">
        <v>117</v>
      </c>
      <c r="D20" s="157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8</v>
      </c>
      <c r="B21" s="167" t="n">
        <v>37104</v>
      </c>
      <c r="C21" s="156" t="s">
        <v>113</v>
      </c>
      <c r="D21" s="157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8</v>
      </c>
      <c r="B22" s="167" t="n">
        <v>37104</v>
      </c>
      <c r="C22" s="156" t="s">
        <v>117</v>
      </c>
      <c r="D22" s="157" t="n">
        <v>0</v>
      </c>
    </row>
    <row r="23" customFormat="false" ht="12.75" hidden="false" customHeight="false" outlineLevel="0" collapsed="false">
      <c r="A23" s="0" t="n">
        <f aca="false">INDEX(BucketTable,MATCH(B23,SumMonths,0),1)</f>
        <v>8</v>
      </c>
      <c r="B23" s="167" t="n">
        <v>37135</v>
      </c>
      <c r="C23" s="156" t="s">
        <v>113</v>
      </c>
      <c r="D23" s="157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8</v>
      </c>
      <c r="B24" s="167" t="n">
        <v>37135</v>
      </c>
      <c r="C24" s="156" t="s">
        <v>117</v>
      </c>
      <c r="D24" s="157" t="n">
        <v>0</v>
      </c>
    </row>
    <row r="25" customFormat="false" ht="12.75" hidden="false" customHeight="false" outlineLevel="0" collapsed="false">
      <c r="A25" s="0" t="n">
        <f aca="false">INDEX(BucketTable,MATCH(B25,SumMonths,0),1)</f>
        <v>8</v>
      </c>
      <c r="B25" s="167" t="n">
        <v>37165</v>
      </c>
      <c r="C25" s="156" t="s">
        <v>113</v>
      </c>
      <c r="D25" s="157" t="n">
        <v>0</v>
      </c>
    </row>
    <row r="26" customFormat="false" ht="12.75" hidden="false" customHeight="false" outlineLevel="0" collapsed="false">
      <c r="A26" s="0" t="n">
        <f aca="false">INDEX(BucketTable,MATCH(B26,SumMonths,0),1)</f>
        <v>8</v>
      </c>
      <c r="B26" s="167" t="n">
        <v>37165</v>
      </c>
      <c r="C26" s="156" t="s">
        <v>117</v>
      </c>
      <c r="D26" s="157" t="n">
        <v>0</v>
      </c>
    </row>
    <row r="27" customFormat="false" ht="12.75" hidden="false" customHeight="false" outlineLevel="0" collapsed="false">
      <c r="A27" s="0" t="n">
        <f aca="false">INDEX(BucketTable,MATCH(B27,SumMonths,0),1)</f>
        <v>8</v>
      </c>
      <c r="B27" s="167" t="n">
        <v>37196</v>
      </c>
      <c r="C27" s="156" t="s">
        <v>113</v>
      </c>
      <c r="D27" s="157" t="n">
        <v>0</v>
      </c>
    </row>
    <row r="28" customFormat="false" ht="12.75" hidden="false" customHeight="false" outlineLevel="0" collapsed="false">
      <c r="A28" s="0" t="n">
        <f aca="false">INDEX(BucketTable,MATCH(B28,SumMonths,0),1)</f>
        <v>8</v>
      </c>
      <c r="B28" s="167" t="n">
        <v>37196</v>
      </c>
      <c r="C28" s="156" t="s">
        <v>117</v>
      </c>
      <c r="D28" s="157" t="n">
        <v>0</v>
      </c>
    </row>
    <row r="29" customFormat="false" ht="12.75" hidden="false" customHeight="false" outlineLevel="0" collapsed="false">
      <c r="A29" s="0" t="n">
        <f aca="false">INDEX(BucketTable,MATCH(B29,SumMonths,0),1)</f>
        <v>8</v>
      </c>
      <c r="B29" s="167" t="n">
        <v>37226</v>
      </c>
      <c r="C29" s="156" t="s">
        <v>113</v>
      </c>
      <c r="D29" s="157" t="n">
        <v>0</v>
      </c>
    </row>
    <row r="30" customFormat="false" ht="12.75" hidden="false" customHeight="false" outlineLevel="0" collapsed="false">
      <c r="A30" s="0" t="n">
        <f aca="false">INDEX(BucketTable,MATCH(B30,SumMonths,0),1)</f>
        <v>8</v>
      </c>
      <c r="B30" s="167" t="n">
        <v>37226</v>
      </c>
      <c r="C30" s="156" t="s">
        <v>117</v>
      </c>
      <c r="D30" s="157" t="n">
        <v>0</v>
      </c>
    </row>
    <row r="31" customFormat="false" ht="12.75" hidden="false" customHeight="false" outlineLevel="0" collapsed="false">
      <c r="A31" s="0" t="n">
        <f aca="false">INDEX(BucketTable,MATCH(B31,SumMonths,0),1)</f>
        <v>9</v>
      </c>
      <c r="B31" s="167" t="n">
        <v>37257</v>
      </c>
      <c r="C31" s="156" t="s">
        <v>113</v>
      </c>
      <c r="D31" s="157" t="n">
        <v>0</v>
      </c>
    </row>
    <row r="32" customFormat="false" ht="12.75" hidden="false" customHeight="false" outlineLevel="0" collapsed="false">
      <c r="A32" s="0" t="n">
        <f aca="false">INDEX(BucketTable,MATCH(B32,SumMonths,0),1)</f>
        <v>9</v>
      </c>
      <c r="B32" s="167" t="n">
        <v>37257</v>
      </c>
      <c r="C32" s="156" t="s">
        <v>117</v>
      </c>
      <c r="D32" s="157" t="n">
        <v>0</v>
      </c>
    </row>
    <row r="33" customFormat="false" ht="12.75" hidden="false" customHeight="false" outlineLevel="0" collapsed="false">
      <c r="A33" s="0" t="n">
        <f aca="false">INDEX(BucketTable,MATCH(B33,SumMonths,0),1)</f>
        <v>9</v>
      </c>
      <c r="B33" s="167" t="n">
        <v>37288</v>
      </c>
      <c r="C33" s="156" t="s">
        <v>113</v>
      </c>
      <c r="D33" s="157" t="n">
        <v>0</v>
      </c>
    </row>
    <row r="34" customFormat="false" ht="12.75" hidden="false" customHeight="false" outlineLevel="0" collapsed="false">
      <c r="A34" s="0" t="n">
        <f aca="false">INDEX(BucketTable,MATCH(B34,SumMonths,0),1)</f>
        <v>9</v>
      </c>
      <c r="B34" s="167" t="n">
        <v>37288</v>
      </c>
      <c r="C34" s="156" t="s">
        <v>117</v>
      </c>
      <c r="D34" s="157" t="n">
        <v>0</v>
      </c>
    </row>
    <row r="35" customFormat="false" ht="12.75" hidden="false" customHeight="false" outlineLevel="0" collapsed="false">
      <c r="A35" s="0" t="n">
        <f aca="false">INDEX(BucketTable,MATCH(B35,SumMonths,0),1)</f>
        <v>9</v>
      </c>
      <c r="B35" s="167" t="n">
        <v>37316</v>
      </c>
      <c r="C35" s="156" t="s">
        <v>113</v>
      </c>
      <c r="D35" s="157" t="n">
        <v>0</v>
      </c>
    </row>
    <row r="36" customFormat="false" ht="12.75" hidden="false" customHeight="false" outlineLevel="0" collapsed="false">
      <c r="A36" s="0" t="n">
        <f aca="false">INDEX(BucketTable,MATCH(B36,SumMonths,0),1)</f>
        <v>9</v>
      </c>
      <c r="B36" s="167" t="n">
        <v>37316</v>
      </c>
      <c r="C36" s="156" t="s">
        <v>117</v>
      </c>
      <c r="D36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177</v>
      </c>
      <c r="B1" s="158" t="s">
        <v>178</v>
      </c>
      <c r="C1" s="159" t="s">
        <v>155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13.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23" activeCellId="0" sqref="F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true" hidden="false" outlineLevel="0" max="38" min="38" style="45" width="7.99"/>
    <col collapsed="false" customWidth="false" hidden="false" outlineLevel="0" max="257" min="39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+'Run Query'!A21</f>
        <v>36913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59" t="n">
        <v>1</v>
      </c>
      <c r="G6" s="60"/>
      <c r="H6" s="59" t="n">
        <v>2</v>
      </c>
      <c r="I6" s="60"/>
      <c r="J6" s="59" t="n">
        <v>2</v>
      </c>
      <c r="K6" s="60"/>
      <c r="L6" s="59" t="n">
        <v>3</v>
      </c>
      <c r="M6" s="60"/>
      <c r="N6" s="59" t="n">
        <v>4</v>
      </c>
      <c r="O6" s="60"/>
      <c r="P6" s="59" t="n">
        <v>5</v>
      </c>
      <c r="Q6" s="60"/>
      <c r="R6" s="59" t="n">
        <v>6</v>
      </c>
      <c r="S6" s="60"/>
      <c r="T6" s="59" t="n">
        <v>7</v>
      </c>
      <c r="U6" s="60"/>
      <c r="V6" s="59" t="n">
        <v>8</v>
      </c>
      <c r="W6" s="60"/>
      <c r="X6" s="59" t="n">
        <v>9</v>
      </c>
      <c r="Y6" s="60"/>
      <c r="Z6" s="59" t="n">
        <v>10</v>
      </c>
      <c r="AA6" s="60"/>
      <c r="AB6" s="59" t="n">
        <v>11</v>
      </c>
      <c r="AC6" s="60"/>
      <c r="AD6" s="59" t="n">
        <v>12</v>
      </c>
      <c r="AE6" s="60"/>
      <c r="AF6" s="59" t="n">
        <v>13</v>
      </c>
      <c r="AG6" s="60"/>
      <c r="AH6" s="59" t="n">
        <v>14</v>
      </c>
      <c r="AI6" s="60"/>
      <c r="AJ6" s="60"/>
      <c r="AL6" s="47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NOW()+4</f>
        <v>45930.9643943583</v>
      </c>
      <c r="G7" s="65"/>
      <c r="H7" s="65" t="n">
        <f aca="false">EOMONTH(F7,1)</f>
        <v>45961</v>
      </c>
      <c r="I7" s="65"/>
      <c r="J7" s="65" t="n">
        <f aca="false">EOMONTH(F7,1)</f>
        <v>45961</v>
      </c>
      <c r="K7" s="65"/>
      <c r="L7" s="65" t="n">
        <f aca="false">EOMONTH(J7,1)</f>
        <v>45991</v>
      </c>
      <c r="M7" s="65"/>
      <c r="N7" s="65" t="n">
        <f aca="false">EOMONTH(L8,1)</f>
        <v>46022</v>
      </c>
      <c r="O7" s="65"/>
      <c r="P7" s="65" t="n">
        <f aca="false">EOMONTH(N8,1)</f>
        <v>46053</v>
      </c>
      <c r="Q7" s="65"/>
      <c r="R7" s="65" t="n">
        <f aca="false">EOMONTH(P8,1)</f>
        <v>46081</v>
      </c>
      <c r="S7" s="65"/>
      <c r="T7" s="65" t="n">
        <f aca="false">EOMONTH(R8,1)</f>
        <v>46112</v>
      </c>
      <c r="U7" s="65"/>
      <c r="V7" s="65" t="n">
        <f aca="false">EOMONTH(T8,1)</f>
        <v>46142</v>
      </c>
      <c r="W7" s="65"/>
      <c r="X7" s="65" t="n">
        <f aca="false">EOMONTH(V7,7)</f>
        <v>46356</v>
      </c>
      <c r="Y7" s="65"/>
      <c r="Z7" s="65" t="n">
        <f aca="false">EOMONTH(X7,12)</f>
        <v>46721</v>
      </c>
      <c r="AA7" s="65"/>
      <c r="AB7" s="65" t="n">
        <f aca="false">EOMONTH(Z7,12)</f>
        <v>47087</v>
      </c>
      <c r="AC7" s="65"/>
      <c r="AD7" s="65" t="n">
        <f aca="false">EOMONTH(AB7,12)</f>
        <v>47452</v>
      </c>
      <c r="AE7" s="65"/>
      <c r="AF7" s="65" t="n">
        <f aca="false">EOMONTH(AD8,1)</f>
        <v>49643</v>
      </c>
      <c r="AG7" s="65"/>
      <c r="AH7" s="65" t="n">
        <f aca="false">EOMONTH(AF8,1)</f>
        <v>51470</v>
      </c>
      <c r="AI7" s="65"/>
      <c r="AJ7" s="66" t="s">
        <v>74</v>
      </c>
      <c r="AK7" s="67"/>
      <c r="AL7" s="68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NOW()+4</f>
        <v>45930.9643943612</v>
      </c>
      <c r="G8" s="65"/>
      <c r="H8" s="70" t="s">
        <v>33</v>
      </c>
      <c r="I8" s="65"/>
      <c r="J8" s="65" t="n">
        <f aca="false">EOMONTH(F7,1)</f>
        <v>45961</v>
      </c>
      <c r="K8" s="65"/>
      <c r="L8" s="65" t="n">
        <f aca="false">EOMONTH(L7,0)</f>
        <v>45991</v>
      </c>
      <c r="M8" s="65"/>
      <c r="N8" s="65" t="n">
        <f aca="false">EOMONTH(N7,0)</f>
        <v>46022</v>
      </c>
      <c r="O8" s="65"/>
      <c r="P8" s="65" t="n">
        <f aca="false">EOMONTH(N8,1)</f>
        <v>46053</v>
      </c>
      <c r="Q8" s="65"/>
      <c r="R8" s="65" t="n">
        <f aca="false">EOMONTH(P8,1)</f>
        <v>46081</v>
      </c>
      <c r="S8" s="65"/>
      <c r="T8" s="71" t="n">
        <f aca="false">EOMONTH(R8,1)</f>
        <v>46112</v>
      </c>
      <c r="U8" s="65"/>
      <c r="V8" s="65" t="n">
        <f aca="false">EOMONTH(V7,6)</f>
        <v>46326</v>
      </c>
      <c r="W8" s="65"/>
      <c r="X8" s="65" t="n">
        <f aca="false">EOMONTH(X7,11)</f>
        <v>46691</v>
      </c>
      <c r="Y8" s="65"/>
      <c r="Z8" s="65" t="n">
        <f aca="false">EOMONTH(Z7,11)</f>
        <v>47057</v>
      </c>
      <c r="AA8" s="65"/>
      <c r="AB8" s="65" t="n">
        <f aca="false">EOMONTH(AB7,11)</f>
        <v>47422</v>
      </c>
      <c r="AC8" s="65"/>
      <c r="AD8" s="65" t="n">
        <f aca="false">EOMONTH(AD7,71)</f>
        <v>49613</v>
      </c>
      <c r="AE8" s="65"/>
      <c r="AF8" s="65" t="n">
        <f aca="false">EOMONTH(AF7,59)</f>
        <v>51440</v>
      </c>
      <c r="AG8" s="65"/>
      <c r="AH8" s="65" t="n">
        <f aca="false">EOMONTH(AH7,93)</f>
        <v>54301</v>
      </c>
      <c r="AI8" s="65"/>
      <c r="AJ8" s="66" t="str">
        <f aca="false">CONCATENATE(TEXT(F7,"mmm-yy"),"/",(TEXT(AH8,"mmm-yy")))</f>
        <v>Sep-25/Aug-48</v>
      </c>
      <c r="AK8" s="67"/>
      <c r="AL8" s="68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77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L9" s="47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e">
        <f aca="false">NSS1!F10+NSS2!F10+'FT-ENOVATE'!F10+ENOVATE!F10+TP!F10+'ENOV-RT'!F10+'ENOV-PB'!F10</f>
        <v>#REF!</v>
      </c>
      <c r="G10" s="76" t="n">
        <f aca="false">NSS1!G10+NSS2!G10+'FT-ENOVATE'!G10</f>
        <v>0</v>
      </c>
      <c r="H10" s="76" t="n">
        <f aca="false">NSS1!H10+NSS2!H10+'FT-ENOVATE'!H10+ENOVATE!H10+TP!H10+'ENOV-RT'!H10+'ENOV-PB'!H10</f>
        <v>0</v>
      </c>
      <c r="I10" s="76" t="n">
        <f aca="false">NSS1!I10+NSS2!I10+'FT-ENOVATE'!I10</f>
        <v>0</v>
      </c>
      <c r="J10" s="76" t="e">
        <f aca="false">NSS1!J10+NSS2!J10+'FT-ENOVATE'!J10+ENOVATE!J10+TP!J10+'ENOV-RT'!J10+'ENOV-PB'!J10</f>
        <v>#REF!</v>
      </c>
      <c r="K10" s="76" t="n">
        <f aca="false">NSS1!K10+NSS2!K10+'FT-ENOVATE'!K10</f>
        <v>0</v>
      </c>
      <c r="L10" s="76" t="e">
        <f aca="false">NSS1!L10+NSS2!L10+'FT-ENOVATE'!L10+ENOVATE!L10+TP!L10+'ENOV-RT'!L10+'ENOV-PB'!L10</f>
        <v>#REF!</v>
      </c>
      <c r="M10" s="76" t="n">
        <f aca="false">NSS1!M10+NSS2!M10+'FT-ENOVATE'!M10</f>
        <v>0</v>
      </c>
      <c r="N10" s="76" t="e">
        <f aca="false">NSS1!N10+NSS2!N10+'FT-ENOVATE'!N10+ENOVATE!N10+TP!N10+'ENOV-RT'!N10+'ENOV-PB'!N10</f>
        <v>#REF!</v>
      </c>
      <c r="O10" s="76" t="n">
        <f aca="false">NSS1!O10+NSS2!O10+'FT-ENOVATE'!O10</f>
        <v>0</v>
      </c>
      <c r="P10" s="76" t="e">
        <f aca="false">NSS1!P10+NSS2!P10+'FT-ENOVATE'!P10+ENOVATE!P10+TP!P10+'ENOV-RT'!P10+'ENOV-PB'!P10</f>
        <v>#REF!</v>
      </c>
      <c r="Q10" s="76" t="n">
        <f aca="false">NSS1!Q10+NSS2!Q10+'FT-ENOVATE'!Q10</f>
        <v>0</v>
      </c>
      <c r="R10" s="76" t="e">
        <f aca="false">NSS1!R10+NSS2!R10+'FT-ENOVATE'!R10+ENOVATE!R10+TP!R10+'ENOV-RT'!R10+'ENOV-PB'!R10</f>
        <v>#REF!</v>
      </c>
      <c r="S10" s="76" t="n">
        <f aca="false">NSS1!S10+NSS2!S10+'FT-ENOVATE'!S10</f>
        <v>0</v>
      </c>
      <c r="T10" s="76" t="e">
        <f aca="false">NSS1!T10+NSS2!T10+'FT-ENOVATE'!T10+ENOVATE!T10+TP!T10+'ENOV-RT'!T10+'ENOV-PB'!T10</f>
        <v>#REF!</v>
      </c>
      <c r="U10" s="76" t="n">
        <f aca="false">NSS1!U10+NSS2!U10+'FT-ENOVATE'!U10</f>
        <v>0</v>
      </c>
      <c r="V10" s="76" t="e">
        <f aca="false">NSS1!V10+NSS2!V10+'FT-ENOVATE'!V10+ENOVATE!V10+TP!V10+'ENOV-RT'!V10+'ENOV-PB'!V10</f>
        <v>#REF!</v>
      </c>
      <c r="W10" s="76" t="n">
        <f aca="false">NSS1!W10+NSS2!W10+'FT-ENOVATE'!W10</f>
        <v>0</v>
      </c>
      <c r="X10" s="76" t="e">
        <f aca="false">NSS1!X10+NSS2!X10+'FT-ENOVATE'!X10+ENOVATE!X10+TP!X10+'ENOV-RT'!X10+'ENOV-PB'!X10</f>
        <v>#REF!</v>
      </c>
      <c r="Y10" s="76" t="n">
        <f aca="false">NSS1!Y10+NSS2!Y10+'FT-ENOVATE'!Y10</f>
        <v>0</v>
      </c>
      <c r="Z10" s="76" t="e">
        <f aca="false">NSS1!Z10+NSS2!Z10+'FT-ENOVATE'!Z10+ENOVATE!Z10+TP!Z10+'ENOV-RT'!Z10+'ENOV-PB'!Z10</f>
        <v>#REF!</v>
      </c>
      <c r="AA10" s="76" t="n">
        <f aca="false">NSS1!AA10+NSS2!AA10+'FT-ENOVATE'!AA10</f>
        <v>0</v>
      </c>
      <c r="AB10" s="76" t="e">
        <f aca="false">NSS1!AB10+NSS2!AB10+'FT-ENOVATE'!AB10+ENOVATE!AB10+TP!AB10+'ENOV-RT'!AB10+'ENOV-PB'!AB10</f>
        <v>#REF!</v>
      </c>
      <c r="AC10" s="76" t="n">
        <f aca="false">NSS1!AC10+NSS2!AC10+'FT-ENOVATE'!AC10</f>
        <v>0</v>
      </c>
      <c r="AD10" s="76" t="e">
        <f aca="false">NSS1!AD10+NSS2!AD10+'FT-ENOVATE'!AD10+ENOVATE!AD10+TP!AD10+'ENOV-RT'!AD10+'ENOV-PB'!AD10</f>
        <v>#REF!</v>
      </c>
      <c r="AE10" s="76" t="n">
        <f aca="false">NSS1!AE10+NSS2!AE10+'FT-ENOVATE'!AE10</f>
        <v>0</v>
      </c>
      <c r="AF10" s="76" t="e">
        <f aca="false">NSS1!AF10+NSS2!AF10+'FT-ENOVATE'!AF10+ENOVATE!AF10+TP!AF10+'ENOV-RT'!AF10+'ENOV-PB'!AF10</f>
        <v>#REF!</v>
      </c>
      <c r="AG10" s="76" t="n">
        <f aca="false">NSS1!AG10+NSS2!AG10+'FT-ENOVATE'!AG10</f>
        <v>0</v>
      </c>
      <c r="AH10" s="76" t="e">
        <f aca="false">NSS1!AH10+NSS2!AH10+'FT-ENOVATE'!AH10+ENOVATE!AH10+TP!AH10+'ENOV-RT'!AH10+'ENOV-PB'!AH10</f>
        <v>#REF!</v>
      </c>
      <c r="AI10" s="77"/>
      <c r="AJ10" s="78" t="e">
        <f aca="false">SUM(F10:AH10)-H10</f>
        <v>#REF!</v>
      </c>
      <c r="AK10" s="79"/>
      <c r="AL10" s="78" t="e">
        <f aca="false">AJ10-AJ23</f>
        <v>#REF!</v>
      </c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f aca="false">NSS1!F11+NSS2!F11+'FT-ENOVATE'!F11+ENOVATE!F11+TP!F11+'ENOV-RT'!F11+'ENOV-PB'!F11</f>
        <v>0</v>
      </c>
      <c r="G11" s="76"/>
      <c r="H11" s="76" t="e">
        <f aca="false">NSS1!H11+NSS2!H11+'FT-ENOVATE'!H11+ENOVATE!H11+TP!H11+'ENOV-RT'!H11+'ENOV-PB'!H11</f>
        <v>#REF!</v>
      </c>
      <c r="I11" s="76"/>
      <c r="J11" s="76" t="n">
        <f aca="false">NSS1!J11+NSS2!J11+'FT-ENOVATE'!J11+ENOVATE!J11+TP!J11+'ENOV-RT'!J11+'ENOV-PB'!J11</f>
        <v>0</v>
      </c>
      <c r="K11" s="76"/>
      <c r="L11" s="76" t="n">
        <f aca="false">NSS1!L11+NSS2!L11+'FT-ENOVATE'!L11+ENOVATE!L11+TP!L11+'ENOV-RT'!L11+'ENOV-PB'!L11</f>
        <v>0</v>
      </c>
      <c r="M11" s="76" t="n">
        <f aca="false">NSS1!M11+NSS2!M11+'FT-ENOVATE'!M11</f>
        <v>0</v>
      </c>
      <c r="N11" s="76" t="n">
        <f aca="false">NSS1!N11+NSS2!N11+'FT-ENOVATE'!N11+ENOVATE!N11+TP!N11+'ENOV-RT'!N11+'ENOV-PB'!N11</f>
        <v>0</v>
      </c>
      <c r="O11" s="76" t="n">
        <f aca="false">NSS1!O11+NSS2!O11+'FT-ENOVATE'!O11</f>
        <v>0</v>
      </c>
      <c r="P11" s="76" t="n">
        <f aca="false">NSS1!P11+NSS2!P11+'FT-ENOVATE'!P11+ENOVATE!P11+TP!P11+'ENOV-RT'!P11+'ENOV-PB'!P11</f>
        <v>0</v>
      </c>
      <c r="Q11" s="76" t="n">
        <f aca="false">NSS1!Q11+NSS2!Q11+'FT-ENOVATE'!Q11</f>
        <v>0</v>
      </c>
      <c r="R11" s="76" t="n">
        <f aca="false">NSS1!R11+NSS2!R11+'FT-ENOVATE'!R11+ENOVATE!R11+TP!R11+'ENOV-RT'!R11+'ENOV-PB'!R11</f>
        <v>0</v>
      </c>
      <c r="S11" s="76" t="n">
        <f aca="false">NSS1!S11+NSS2!S11+'FT-ENOVATE'!S11</f>
        <v>0</v>
      </c>
      <c r="T11" s="76" t="n">
        <f aca="false">NSS1!T11+NSS2!T11+'FT-ENOVATE'!T11+ENOVATE!T11+TP!T11+'ENOV-RT'!T11+'ENOV-PB'!T11</f>
        <v>0</v>
      </c>
      <c r="U11" s="76" t="n">
        <f aca="false">NSS1!U11+NSS2!U11+'FT-ENOVATE'!U11</f>
        <v>0</v>
      </c>
      <c r="V11" s="76" t="n">
        <f aca="false">NSS1!V11+NSS2!V11+'FT-ENOVATE'!V11+ENOVATE!V11+TP!V11+'ENOV-RT'!V11+'ENOV-PB'!V11</f>
        <v>0</v>
      </c>
      <c r="W11" s="76" t="n">
        <f aca="false">NSS1!W11+NSS2!W11+'FT-ENOVATE'!W11</f>
        <v>0</v>
      </c>
      <c r="X11" s="76" t="n">
        <f aca="false">NSS1!X11+NSS2!X11+'FT-ENOVATE'!X11+ENOVATE!X11+TP!X11+'ENOV-RT'!X11+'ENOV-PB'!X11</f>
        <v>0</v>
      </c>
      <c r="Y11" s="76" t="n">
        <f aca="false">NSS1!Y11+NSS2!Y11+'FT-ENOVATE'!Y11</f>
        <v>0</v>
      </c>
      <c r="Z11" s="76" t="n">
        <f aca="false">NSS1!Z11+NSS2!Z11+'FT-ENOVATE'!Z11+ENOVATE!Z11+TP!Z11+'ENOV-RT'!Z11+'ENOV-PB'!Z11</f>
        <v>0</v>
      </c>
      <c r="AA11" s="76" t="n">
        <f aca="false">NSS1!AA11+NSS2!AA11+'FT-ENOVATE'!AA11</f>
        <v>0</v>
      </c>
      <c r="AB11" s="76" t="n">
        <f aca="false">NSS1!AB11+NSS2!AB11+'FT-ENOVATE'!AB11+ENOVATE!AB11+TP!AB11+'ENOV-RT'!AB11+'ENOV-PB'!AB11</f>
        <v>0</v>
      </c>
      <c r="AC11" s="76" t="n">
        <f aca="false">NSS1!AC11+NSS2!AC11+'FT-ENOVATE'!AC11</f>
        <v>0</v>
      </c>
      <c r="AD11" s="76" t="n">
        <f aca="false">NSS1!AD11+NSS2!AD11+'FT-ENOVATE'!AD11+ENOVATE!AD11+TP!AD11+'ENOV-RT'!AD11+'ENOV-PB'!AD11</f>
        <v>0</v>
      </c>
      <c r="AE11" s="76" t="n">
        <f aca="false">NSS1!AE11+NSS2!AE11+'FT-ENOVATE'!AE11</f>
        <v>0</v>
      </c>
      <c r="AF11" s="76" t="n">
        <f aca="false">NSS1!AF11+NSS2!AF11+'FT-ENOVATE'!AF11+ENOVATE!AF11+TP!AF11+'ENOV-RT'!AF11+'ENOV-PB'!AF11</f>
        <v>0</v>
      </c>
      <c r="AG11" s="76" t="n">
        <f aca="false">NSS1!AG11+NSS2!AG11+'FT-ENOVATE'!AG11</f>
        <v>0</v>
      </c>
      <c r="AH11" s="76" t="n">
        <f aca="false">NSS1!AH11+NSS2!AH11+'FT-ENOVATE'!AH11+ENOVATE!AH11+TP!AH11+'ENOV-RT'!AH11+'ENOV-PB'!AH11</f>
        <v>0</v>
      </c>
      <c r="AI11" s="76"/>
      <c r="AJ11" s="78" t="e">
        <f aca="false">SUM(F11:AH11)-H11</f>
        <v>#REF!</v>
      </c>
      <c r="AK11" s="79"/>
      <c r="AL11" s="78" t="e">
        <f aca="false">AJ11-AJ25</f>
        <v>#REF!</v>
      </c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e">
        <f aca="false">NSS1!F12+NSS2!F12+'FT-ENOVATE'!F12+ENOVATE!F12+TP!F12+'ENOV-RT'!F12+'ENOV-PB'!F12</f>
        <v>#REF!</v>
      </c>
      <c r="G12" s="76"/>
      <c r="H12" s="76" t="e">
        <f aca="false">NSS1!H12+NSS2!H12+'FT-ENOVATE'!H12+ENOVATE!H12+TP!H12+'ENOV-RT'!H12+'ENOV-PB'!H12</f>
        <v>#REF!</v>
      </c>
      <c r="I12" s="76"/>
      <c r="J12" s="76" t="e">
        <f aca="false">NSS1!J12+NSS2!J12+'FT-ENOVATE'!J12+ENOVATE!J12+TP!J12+'ENOV-RT'!J12+'ENOV-PB'!J12</f>
        <v>#REF!</v>
      </c>
      <c r="K12" s="76"/>
      <c r="L12" s="76" t="e">
        <f aca="false">NSS1!L12+NSS2!L12+'FT-ENOVATE'!L12+ENOVATE!L12+TP!L12+'ENOV-RT'!L12+'ENOV-PB'!L12</f>
        <v>#REF!</v>
      </c>
      <c r="M12" s="76" t="n">
        <f aca="false">NSS1!M12+NSS2!M12+'FT-ENOVATE'!M12</f>
        <v>0</v>
      </c>
      <c r="N12" s="76" t="e">
        <f aca="false">NSS1!N12+NSS2!N12+'FT-ENOVATE'!N12+ENOVATE!N12+TP!N12+'ENOV-RT'!N12+'ENOV-PB'!N12</f>
        <v>#REF!</v>
      </c>
      <c r="O12" s="76" t="n">
        <f aca="false">NSS1!O12+NSS2!O12+'FT-ENOVATE'!O12</f>
        <v>0</v>
      </c>
      <c r="P12" s="76" t="e">
        <f aca="false">NSS1!P12+NSS2!P12+'FT-ENOVATE'!P12+ENOVATE!P12+TP!P12+'ENOV-RT'!P12+'ENOV-PB'!P12</f>
        <v>#REF!</v>
      </c>
      <c r="Q12" s="76" t="n">
        <f aca="false">NSS1!Q12+NSS2!Q12+'FT-ENOVATE'!Q12</f>
        <v>0</v>
      </c>
      <c r="R12" s="76" t="e">
        <f aca="false">NSS1!R12+NSS2!R12+'FT-ENOVATE'!R12+ENOVATE!R12+TP!R12+'ENOV-RT'!R12+'ENOV-PB'!R12</f>
        <v>#REF!</v>
      </c>
      <c r="S12" s="76" t="n">
        <f aca="false">NSS1!S12+NSS2!S12+'FT-ENOVATE'!S12</f>
        <v>0</v>
      </c>
      <c r="T12" s="76" t="e">
        <f aca="false">NSS1!T12+NSS2!T12+'FT-ENOVATE'!T12+ENOVATE!T12+TP!T12+'ENOV-RT'!T12+'ENOV-PB'!T12</f>
        <v>#REF!</v>
      </c>
      <c r="U12" s="76" t="n">
        <f aca="false">NSS1!U12+NSS2!U12+'FT-ENOVATE'!U12</f>
        <v>0</v>
      </c>
      <c r="V12" s="76" t="e">
        <f aca="false">NSS1!V12+NSS2!V12+'FT-ENOVATE'!V12+ENOVATE!V12+TP!V12+'ENOV-RT'!V12+'ENOV-PB'!V12</f>
        <v>#REF!</v>
      </c>
      <c r="W12" s="76" t="n">
        <f aca="false">NSS1!W12+NSS2!W12+'FT-ENOVATE'!W12</f>
        <v>0</v>
      </c>
      <c r="X12" s="76" t="e">
        <f aca="false">NSS1!X12+NSS2!X12+'FT-ENOVATE'!X12+ENOVATE!X12+TP!X12+'ENOV-RT'!X12+'ENOV-PB'!X12</f>
        <v>#REF!</v>
      </c>
      <c r="Y12" s="76" t="n">
        <f aca="false">NSS1!Y12+NSS2!Y12+'FT-ENOVATE'!Y12</f>
        <v>0</v>
      </c>
      <c r="Z12" s="76" t="e">
        <f aca="false">NSS1!Z12+NSS2!Z12+'FT-ENOVATE'!Z12+ENOVATE!Z12+TP!Z12+'ENOV-RT'!Z12+'ENOV-PB'!Z12</f>
        <v>#REF!</v>
      </c>
      <c r="AA12" s="76" t="n">
        <f aca="false">NSS1!AA12+NSS2!AA12+'FT-ENOVATE'!AA12</f>
        <v>0</v>
      </c>
      <c r="AB12" s="76" t="e">
        <f aca="false">NSS1!AB12+NSS2!AB12+'FT-ENOVATE'!AB12+ENOVATE!AB12+TP!AB12+'ENOV-RT'!AB12+'ENOV-PB'!AB12</f>
        <v>#REF!</v>
      </c>
      <c r="AC12" s="76" t="n">
        <f aca="false">NSS1!AC12+NSS2!AC12+'FT-ENOVATE'!AC12</f>
        <v>0</v>
      </c>
      <c r="AD12" s="76" t="e">
        <f aca="false">NSS1!AD12+NSS2!AD12+'FT-ENOVATE'!AD12+ENOVATE!AD12+TP!AD12+'ENOV-RT'!AD12+'ENOV-PB'!AD12</f>
        <v>#REF!</v>
      </c>
      <c r="AE12" s="76" t="n">
        <f aca="false">NSS1!AE12+NSS2!AE12+'FT-ENOVATE'!AE12</f>
        <v>0</v>
      </c>
      <c r="AF12" s="76" t="e">
        <f aca="false">NSS1!AF12+NSS2!AF12+'FT-ENOVATE'!AF12+ENOVATE!AF12+TP!AF12+'ENOV-RT'!AF12+'ENOV-PB'!AF12</f>
        <v>#REF!</v>
      </c>
      <c r="AG12" s="76" t="n">
        <f aca="false">NSS1!AG12+NSS2!AG12+'FT-ENOVATE'!AG12</f>
        <v>0</v>
      </c>
      <c r="AH12" s="76" t="e">
        <f aca="false">NSS1!AH12+NSS2!AH12+'FT-ENOVATE'!AH12+ENOVATE!AH12+TP!AH12+'ENOV-RT'!AH12+'ENOV-PB'!AH12</f>
        <v>#REF!</v>
      </c>
      <c r="AI12" s="76"/>
      <c r="AJ12" s="78" t="e">
        <f aca="false">SUM(F12:AH12)-H12</f>
        <v>#REF!</v>
      </c>
      <c r="AK12" s="79"/>
      <c r="AL12" s="78" t="e">
        <f aca="false">AJ12-AJ24</f>
        <v>#REF!</v>
      </c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f aca="false">NSS1!F13+NSS2!F13+'FT-ENOVATE'!F13+ENOVATE!F13+TP!F13+'ENOV-RT'!F13+'ENOV-PB'!F13</f>
        <v>0</v>
      </c>
      <c r="G13" s="76"/>
      <c r="H13" s="76" t="n">
        <f aca="false">NSS1!H13+NSS2!H13+'FT-ENOVATE'!H13+ENOVATE!H13+TP!H13+'ENOV-RT'!H13+'ENOV-PB'!H13</f>
        <v>0</v>
      </c>
      <c r="I13" s="76"/>
      <c r="J13" s="76" t="n">
        <f aca="false">NSS1!J13+NSS2!J13+'FT-ENOVATE'!J13+ENOVATE!J13+TP!J13+'ENOV-RT'!J13+'ENOV-PB'!J13</f>
        <v>0</v>
      </c>
      <c r="K13" s="76"/>
      <c r="L13" s="76" t="e">
        <f aca="false">NSS1!L13+NSS2!L13+'FT-ENOVATE'!L13+ENOVATE!L13+TP!L13+'ENOV-RT'!L13+'ENOV-PB'!L13</f>
        <v>#REF!</v>
      </c>
      <c r="M13" s="76" t="n">
        <f aca="false">NSS1!M13+NSS2!M13+'FT-ENOVATE'!M13</f>
        <v>0</v>
      </c>
      <c r="N13" s="76" t="e">
        <f aca="false">NSS1!N13+NSS2!N13+'FT-ENOVATE'!N13+ENOVATE!N13+TP!N13+'ENOV-RT'!N13+'ENOV-PB'!N13</f>
        <v>#REF!</v>
      </c>
      <c r="O13" s="76" t="n">
        <f aca="false">NSS1!O13+NSS2!O13+'FT-ENOVATE'!O13</f>
        <v>0</v>
      </c>
      <c r="P13" s="76" t="e">
        <f aca="false">NSS1!P13+NSS2!P13+'FT-ENOVATE'!P13+ENOVATE!P13+TP!P13+'ENOV-RT'!P13+'ENOV-PB'!P13</f>
        <v>#REF!</v>
      </c>
      <c r="Q13" s="76" t="n">
        <f aca="false">NSS1!Q13+NSS2!Q13+'FT-ENOVATE'!Q13</f>
        <v>0</v>
      </c>
      <c r="R13" s="76" t="e">
        <f aca="false">NSS1!R13+NSS2!R13+'FT-ENOVATE'!R13+ENOVATE!R13+TP!R13+'ENOV-RT'!R13+'ENOV-PB'!R13</f>
        <v>#REF!</v>
      </c>
      <c r="S13" s="76" t="n">
        <f aca="false">NSS1!S13+NSS2!S13+'FT-ENOVATE'!S13</f>
        <v>0</v>
      </c>
      <c r="T13" s="76" t="e">
        <f aca="false">NSS1!T13+NSS2!T13+'FT-ENOVATE'!T13+ENOVATE!T13+TP!T13+'ENOV-RT'!T13+'ENOV-PB'!T13</f>
        <v>#REF!</v>
      </c>
      <c r="U13" s="76" t="n">
        <f aca="false">NSS1!U13+NSS2!U13+'FT-ENOVATE'!U13</f>
        <v>0</v>
      </c>
      <c r="V13" s="76" t="e">
        <f aca="false">NSS1!V13+NSS2!V13+'FT-ENOVATE'!V13+ENOVATE!V13+TP!V13+'ENOV-RT'!V13+'ENOV-PB'!V13</f>
        <v>#REF!</v>
      </c>
      <c r="W13" s="76" t="n">
        <f aca="false">NSS1!W13+NSS2!W13+'FT-ENOVATE'!W13</f>
        <v>0</v>
      </c>
      <c r="X13" s="76" t="e">
        <f aca="false">NSS1!X13+NSS2!X13+'FT-ENOVATE'!X13+ENOVATE!X13+TP!X13+'ENOV-RT'!X13+'ENOV-PB'!X13</f>
        <v>#REF!</v>
      </c>
      <c r="Y13" s="76" t="n">
        <f aca="false">NSS1!Y13+NSS2!Y13+'FT-ENOVATE'!Y13</f>
        <v>0</v>
      </c>
      <c r="Z13" s="76" t="e">
        <f aca="false">NSS1!Z13+NSS2!Z13+'FT-ENOVATE'!Z13+ENOVATE!Z13+TP!Z13+'ENOV-RT'!Z13+'ENOV-PB'!Z13</f>
        <v>#REF!</v>
      </c>
      <c r="AA13" s="76" t="n">
        <f aca="false">NSS1!AA13+NSS2!AA13+'FT-ENOVATE'!AA13</f>
        <v>0</v>
      </c>
      <c r="AB13" s="76" t="e">
        <f aca="false">NSS1!AB13+NSS2!AB13+'FT-ENOVATE'!AB13+ENOVATE!AB13+TP!AB13+'ENOV-RT'!AB13+'ENOV-PB'!AB13</f>
        <v>#REF!</v>
      </c>
      <c r="AC13" s="76" t="n">
        <f aca="false">NSS1!AC13+NSS2!AC13+'FT-ENOVATE'!AC13</f>
        <v>0</v>
      </c>
      <c r="AD13" s="76" t="e">
        <f aca="false">NSS1!AD13+NSS2!AD13+'FT-ENOVATE'!AD13+ENOVATE!AD13+TP!AD13+'ENOV-RT'!AD13+'ENOV-PB'!AD13</f>
        <v>#REF!</v>
      </c>
      <c r="AE13" s="76" t="n">
        <f aca="false">NSS1!AE13+NSS2!AE13+'FT-ENOVATE'!AE13</f>
        <v>0</v>
      </c>
      <c r="AF13" s="76" t="e">
        <f aca="false">NSS1!AF13+NSS2!AF13+'FT-ENOVATE'!AF13+ENOVATE!AF13+TP!AF13+'ENOV-RT'!AF13+'ENOV-PB'!AF13</f>
        <v>#REF!</v>
      </c>
      <c r="AG13" s="76" t="n">
        <f aca="false">NSS1!AG13+NSS2!AG13+'FT-ENOVATE'!AG13</f>
        <v>0</v>
      </c>
      <c r="AH13" s="76" t="e">
        <f aca="false">NSS1!AH13+NSS2!AH13+'FT-ENOVATE'!AH13+ENOVATE!AH13+TP!AH13+'ENOV-RT'!AH13+'ENOV-PB'!AH13</f>
        <v>#REF!</v>
      </c>
      <c r="AI13" s="76"/>
      <c r="AJ13" s="78" t="e">
        <f aca="false">SUM(F13:AH13)-H13</f>
        <v>#REF!</v>
      </c>
      <c r="AK13" s="79"/>
      <c r="AL13" s="78" t="e">
        <f aca="false">AJ13-AJ26</f>
        <v>#REF!</v>
      </c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f aca="false">NSS1!F14+NSS2!F14+'FT-ENOVATE'!F14+ENOVATE!F14+TP!F14+'ENOV-RT'!F14+'ENOV-PB'!F14</f>
        <v>0</v>
      </c>
      <c r="G14" s="76"/>
      <c r="H14" s="76" t="n">
        <f aca="false">NSS1!H14+NSS2!H14+'FT-ENOVATE'!H14+ENOVATE!H14+TP!H14+'ENOV-RT'!H14+'ENOV-PB'!H14</f>
        <v>0</v>
      </c>
      <c r="I14" s="76"/>
      <c r="J14" s="76" t="n">
        <f aca="false">NSS1!J14+NSS2!J14+'FT-ENOVATE'!J14+ENOVATE!J14+TP!J14+'ENOV-RT'!J14+'ENOV-PB'!J14</f>
        <v>0</v>
      </c>
      <c r="K14" s="76"/>
      <c r="L14" s="76" t="e">
        <f aca="false">NSS1!L14+NSS2!L14+'FT-ENOVATE'!L14+ENOVATE!L14+TP!L14+'ENOV-RT'!L14+'ENOV-PB'!L14</f>
        <v>#REF!</v>
      </c>
      <c r="M14" s="76" t="n">
        <f aca="false">NSS1!M14+NSS2!M14+'FT-ENOVATE'!M14</f>
        <v>0</v>
      </c>
      <c r="N14" s="76" t="e">
        <f aca="false">NSS1!N14+NSS2!N14+'FT-ENOVATE'!N14+ENOVATE!N14+TP!N14+'ENOV-RT'!N14+'ENOV-PB'!N14</f>
        <v>#REF!</v>
      </c>
      <c r="O14" s="76" t="n">
        <f aca="false">NSS1!O14+NSS2!O14+'FT-ENOVATE'!O14</f>
        <v>0</v>
      </c>
      <c r="P14" s="76" t="e">
        <f aca="false">NSS1!P14+NSS2!P14+'FT-ENOVATE'!P14+ENOVATE!P14+TP!P14+'ENOV-RT'!P14+'ENOV-PB'!P14</f>
        <v>#REF!</v>
      </c>
      <c r="Q14" s="76" t="n">
        <f aca="false">NSS1!Q14+NSS2!Q14+'FT-ENOVATE'!Q14</f>
        <v>0</v>
      </c>
      <c r="R14" s="76" t="e">
        <f aca="false">NSS1!R14+NSS2!R14+'FT-ENOVATE'!R14+ENOVATE!R14+TP!R14+'ENOV-RT'!R14+'ENOV-PB'!R14</f>
        <v>#REF!</v>
      </c>
      <c r="S14" s="76" t="n">
        <f aca="false">NSS1!S14+NSS2!S14+'FT-ENOVATE'!S14</f>
        <v>0</v>
      </c>
      <c r="T14" s="76" t="e">
        <f aca="false">NSS1!T14+NSS2!T14+'FT-ENOVATE'!T14+ENOVATE!T14+TP!T14+'ENOV-RT'!T14+'ENOV-PB'!T14</f>
        <v>#REF!</v>
      </c>
      <c r="U14" s="76" t="n">
        <f aca="false">NSS1!U14+NSS2!U14+'FT-ENOVATE'!U14</f>
        <v>0</v>
      </c>
      <c r="V14" s="76" t="e">
        <f aca="false">NSS1!V14+NSS2!V14+'FT-ENOVATE'!V14+ENOVATE!V14+TP!V14+'ENOV-RT'!V14+'ENOV-PB'!V14</f>
        <v>#REF!</v>
      </c>
      <c r="W14" s="76" t="n">
        <f aca="false">NSS1!W14+NSS2!W14+'FT-ENOVATE'!W14</f>
        <v>0</v>
      </c>
      <c r="X14" s="76" t="e">
        <f aca="false">NSS1!X14+NSS2!X14+'FT-ENOVATE'!X14+ENOVATE!X14+TP!X14+'ENOV-RT'!X14+'ENOV-PB'!X14</f>
        <v>#REF!</v>
      </c>
      <c r="Y14" s="76" t="n">
        <f aca="false">NSS1!Y14+NSS2!Y14+'FT-ENOVATE'!Y14</f>
        <v>0</v>
      </c>
      <c r="Z14" s="76" t="e">
        <f aca="false">NSS1!Z14+NSS2!Z14+'FT-ENOVATE'!Z14+ENOVATE!Z14+TP!Z14+'ENOV-RT'!Z14+'ENOV-PB'!Z14</f>
        <v>#REF!</v>
      </c>
      <c r="AA14" s="76" t="n">
        <f aca="false">NSS1!AA14+NSS2!AA14+'FT-ENOVATE'!AA14</f>
        <v>0</v>
      </c>
      <c r="AB14" s="76" t="e">
        <f aca="false">NSS1!AB14+NSS2!AB14+'FT-ENOVATE'!AB14+ENOVATE!AB14+TP!AB14+'ENOV-RT'!AB14+'ENOV-PB'!AB14</f>
        <v>#REF!</v>
      </c>
      <c r="AC14" s="76" t="n">
        <f aca="false">NSS1!AC14+NSS2!AC14+'FT-ENOVATE'!AC14</f>
        <v>0</v>
      </c>
      <c r="AD14" s="76" t="e">
        <f aca="false">NSS1!AD14+NSS2!AD14+'FT-ENOVATE'!AD14+ENOVATE!AD14+TP!AD14+'ENOV-RT'!AD14+'ENOV-PB'!AD14</f>
        <v>#REF!</v>
      </c>
      <c r="AE14" s="76" t="n">
        <f aca="false">NSS1!AE14+NSS2!AE14+'FT-ENOVATE'!AE14</f>
        <v>0</v>
      </c>
      <c r="AF14" s="76" t="e">
        <f aca="false">NSS1!AF14+NSS2!AF14+'FT-ENOVATE'!AF14+ENOVATE!AF14+TP!AF14+'ENOV-RT'!AF14+'ENOV-PB'!AF14</f>
        <v>#REF!</v>
      </c>
      <c r="AG14" s="76" t="n">
        <f aca="false">NSS1!AG14+NSS2!AG14+'FT-ENOVATE'!AG14</f>
        <v>0</v>
      </c>
      <c r="AH14" s="76" t="e">
        <f aca="false">NSS1!AH14+NSS2!AH14+'FT-ENOVATE'!AH14+ENOVATE!AH14+TP!AH14+'ENOV-RT'!AH14+'ENOV-PB'!AH14</f>
        <v>#REF!</v>
      </c>
      <c r="AI14" s="76"/>
      <c r="AJ14" s="78" t="e">
        <f aca="false">SUM(F14:AH14)-H14</f>
        <v>#REF!</v>
      </c>
      <c r="AK14" s="79"/>
      <c r="AL14" s="78" t="e">
        <f aca="false">AJ14-AJ27</f>
        <v>#REF!</v>
      </c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f aca="false">NSS1!F15+NSS2!F15+'FT-ENOVATE'!F15+ENOVATE!F15+TP!F15+'ENOV-RT'!F15+'ENOV-PB'!F15</f>
        <v>0</v>
      </c>
      <c r="G15" s="76"/>
      <c r="H15" s="76" t="n">
        <f aca="false">NSS1!H15+NSS2!H15+'FT-ENOVATE'!H15+ENOVATE!H15+TP!H15+'ENOV-RT'!H15+'ENOV-PB'!H15</f>
        <v>0</v>
      </c>
      <c r="I15" s="76"/>
      <c r="J15" s="76" t="n">
        <f aca="false">NSS1!J15+NSS2!J15+'FT-ENOVATE'!J15+ENOVATE!J15+TP!J15+'ENOV-RT'!J15+'ENOV-PB'!J15</f>
        <v>0</v>
      </c>
      <c r="K15" s="76"/>
      <c r="L15" s="76" t="e">
        <f aca="false">NSS1!L15+NSS2!L15+'FT-ENOVATE'!L15+ENOVATE!L15+TP!L15+'ENOV-RT'!L15+'ENOV-PB'!L15</f>
        <v>#REF!</v>
      </c>
      <c r="M15" s="76" t="n">
        <f aca="false">NSS1!M15+NSS2!M15+'FT-ENOVATE'!M15</f>
        <v>0</v>
      </c>
      <c r="N15" s="76" t="e">
        <f aca="false">NSS1!N15+NSS2!N15+'FT-ENOVATE'!N15+ENOVATE!N15+TP!N15+'ENOV-RT'!N15+'ENOV-PB'!N15</f>
        <v>#REF!</v>
      </c>
      <c r="O15" s="76" t="n">
        <f aca="false">NSS1!O15+NSS2!O15+'FT-ENOVATE'!O15</f>
        <v>0</v>
      </c>
      <c r="P15" s="76" t="e">
        <f aca="false">NSS1!P15+NSS2!P15+'FT-ENOVATE'!P15+ENOVATE!P15+TP!P15+'ENOV-RT'!P15+'ENOV-PB'!P15</f>
        <v>#REF!</v>
      </c>
      <c r="Q15" s="76" t="n">
        <f aca="false">NSS1!Q15+NSS2!Q15+'FT-ENOVATE'!Q15</f>
        <v>0</v>
      </c>
      <c r="R15" s="76" t="e">
        <f aca="false">NSS1!R15+NSS2!R15+'FT-ENOVATE'!R15+ENOVATE!R15+TP!R15+'ENOV-RT'!R15+'ENOV-PB'!R15</f>
        <v>#REF!</v>
      </c>
      <c r="S15" s="76" t="n">
        <f aca="false">NSS1!S15+NSS2!S15+'FT-ENOVATE'!S15</f>
        <v>0</v>
      </c>
      <c r="T15" s="76" t="e">
        <f aca="false">NSS1!T15+NSS2!T15+'FT-ENOVATE'!T15+ENOVATE!T15+TP!T15+'ENOV-RT'!T15+'ENOV-PB'!T15</f>
        <v>#REF!</v>
      </c>
      <c r="U15" s="76" t="n">
        <f aca="false">NSS1!U15+NSS2!U15+'FT-ENOVATE'!U15</f>
        <v>0</v>
      </c>
      <c r="V15" s="76" t="e">
        <f aca="false">NSS1!V15+NSS2!V15+'FT-ENOVATE'!V15+ENOVATE!V15+TP!V15+'ENOV-RT'!V15+'ENOV-PB'!V15</f>
        <v>#REF!</v>
      </c>
      <c r="W15" s="76" t="n">
        <f aca="false">NSS1!W15+NSS2!W15+'FT-ENOVATE'!W15</f>
        <v>0</v>
      </c>
      <c r="X15" s="76" t="e">
        <f aca="false">NSS1!X15+NSS2!X15+'FT-ENOVATE'!X15+ENOVATE!X15+TP!X15+'ENOV-RT'!X15+'ENOV-PB'!X15</f>
        <v>#REF!</v>
      </c>
      <c r="Y15" s="76" t="n">
        <f aca="false">NSS1!Y15+NSS2!Y15+'FT-ENOVATE'!Y15</f>
        <v>0</v>
      </c>
      <c r="Z15" s="76" t="e">
        <f aca="false">NSS1!Z15+NSS2!Z15+'FT-ENOVATE'!Z15+ENOVATE!Z15+TP!Z15+'ENOV-RT'!Z15+'ENOV-PB'!Z15</f>
        <v>#REF!</v>
      </c>
      <c r="AA15" s="76" t="n">
        <f aca="false">NSS1!AA15+NSS2!AA15+'FT-ENOVATE'!AA15</f>
        <v>0</v>
      </c>
      <c r="AB15" s="76" t="e">
        <f aca="false">NSS1!AB15+NSS2!AB15+'FT-ENOVATE'!AB15+ENOVATE!AB15+TP!AB15+'ENOV-RT'!AB15+'ENOV-PB'!AB15</f>
        <v>#REF!</v>
      </c>
      <c r="AC15" s="76" t="n">
        <f aca="false">NSS1!AC15+NSS2!AC15+'FT-ENOVATE'!AC15</f>
        <v>0</v>
      </c>
      <c r="AD15" s="76" t="e">
        <f aca="false">NSS1!AD15+NSS2!AD15+'FT-ENOVATE'!AD15+ENOVATE!AD15+TP!AD15+'ENOV-RT'!AD15+'ENOV-PB'!AD15</f>
        <v>#REF!</v>
      </c>
      <c r="AE15" s="76" t="n">
        <f aca="false">NSS1!AE15+NSS2!AE15+'FT-ENOVATE'!AE15</f>
        <v>0</v>
      </c>
      <c r="AF15" s="76" t="e">
        <f aca="false">NSS1!AF15+NSS2!AF15+'FT-ENOVATE'!AF15+ENOVATE!AF15+TP!AF15+'ENOV-RT'!AF15+'ENOV-PB'!AF15</f>
        <v>#REF!</v>
      </c>
      <c r="AG15" s="76" t="n">
        <f aca="false">NSS1!AG15+NSS2!AG15+'FT-ENOVATE'!AG15</f>
        <v>0</v>
      </c>
      <c r="AH15" s="76" t="e">
        <f aca="false">NSS1!AH15+NSS2!AH15+'FT-ENOVATE'!AH15+ENOVATE!AH15+TP!AH15+'ENOV-RT'!AH15+'ENOV-PB'!AH15</f>
        <v>#REF!</v>
      </c>
      <c r="AI15" s="76"/>
      <c r="AJ15" s="78" t="e">
        <f aca="false">SUM(F15:AH15)-H15</f>
        <v>#REF!</v>
      </c>
      <c r="AK15" s="79"/>
      <c r="AL15" s="78" t="e">
        <f aca="false">AJ15-AJ28</f>
        <v>#REF!</v>
      </c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e">
        <f aca="false">+F10+F14+F15+F12</f>
        <v>#REF!</v>
      </c>
      <c r="G16" s="68"/>
      <c r="H16" s="87" t="e">
        <f aca="false">SUM(H10:H15)</f>
        <v>#REF!</v>
      </c>
      <c r="I16" s="68"/>
      <c r="J16" s="86" t="e">
        <f aca="false">+J10+J14+J15</f>
        <v>#REF!</v>
      </c>
      <c r="K16" s="68"/>
      <c r="L16" s="86" t="e">
        <f aca="false">+L10+L14+L15</f>
        <v>#REF!</v>
      </c>
      <c r="M16" s="68"/>
      <c r="N16" s="86" t="e">
        <f aca="false">+N10+N14+N15</f>
        <v>#REF!</v>
      </c>
      <c r="O16" s="68"/>
      <c r="P16" s="86" t="e">
        <f aca="false">+P10+P14+P15</f>
        <v>#REF!</v>
      </c>
      <c r="Q16" s="68"/>
      <c r="R16" s="86" t="e">
        <f aca="false">+R10+R14+R15</f>
        <v>#REF!</v>
      </c>
      <c r="S16" s="68"/>
      <c r="T16" s="86" t="e">
        <f aca="false">+T10+T14+T15</f>
        <v>#REF!</v>
      </c>
      <c r="U16" s="68"/>
      <c r="V16" s="86" t="e">
        <f aca="false">+V10+V14+V15</f>
        <v>#REF!</v>
      </c>
      <c r="W16" s="68"/>
      <c r="X16" s="86" t="e">
        <f aca="false">+X10+X14+X15</f>
        <v>#REF!</v>
      </c>
      <c r="Y16" s="68"/>
      <c r="Z16" s="86" t="e">
        <f aca="false">+Z10+Z14+Z15</f>
        <v>#REF!</v>
      </c>
      <c r="AA16" s="68"/>
      <c r="AB16" s="86" t="e">
        <f aca="false">+AB10+AB14+AB15</f>
        <v>#REF!</v>
      </c>
      <c r="AC16" s="68"/>
      <c r="AD16" s="86" t="e">
        <f aca="false">+AD10+AD14+AD15</f>
        <v>#REF!</v>
      </c>
      <c r="AE16" s="68"/>
      <c r="AF16" s="86" t="e">
        <f aca="false">+AF10+AF14+AF15</f>
        <v>#REF!</v>
      </c>
      <c r="AG16" s="68"/>
      <c r="AH16" s="86" t="e">
        <f aca="false">+AH10+AH14+AH15</f>
        <v>#REF!</v>
      </c>
      <c r="AI16" s="68"/>
      <c r="AJ16" s="86" t="e">
        <f aca="false">+AJ10+AJ14+AJ15+AJ12</f>
        <v>#REF!</v>
      </c>
      <c r="AK16" s="79"/>
      <c r="AL16" s="78" t="e">
        <f aca="false">AJ16-AJ30</f>
        <v>#REF!</v>
      </c>
    </row>
    <row r="17" customFormat="false" ht="12.75" hidden="false" customHeight="false" outlineLevel="0" collapsed="false">
      <c r="A17" s="81" t="s">
        <v>90</v>
      </c>
      <c r="B17" s="45"/>
      <c r="C17" s="54"/>
      <c r="D17" s="75"/>
      <c r="E17" s="75"/>
      <c r="F17" s="76"/>
      <c r="G17" s="76"/>
      <c r="H17" s="76"/>
      <c r="I17" s="76"/>
      <c r="J17" s="76" t="n">
        <f aca="false">NSS1!J19+NSS2!J19+'FT-ENOVATE'!J19</f>
        <v>0</v>
      </c>
      <c r="K17" s="76" t="n">
        <f aca="false">NSS1!K19+NSS2!K19+'FT-ENOVATE'!K19</f>
        <v>0</v>
      </c>
      <c r="L17" s="76" t="n">
        <f aca="false">NSS1!L19+NSS2!L19+'FT-ENOVATE'!L19</f>
        <v>0</v>
      </c>
      <c r="M17" s="76" t="n">
        <f aca="false">NSS1!M19+NSS2!M19+'FT-ENOVATE'!M19</f>
        <v>0</v>
      </c>
      <c r="N17" s="76" t="n">
        <f aca="false">NSS1!N19+NSS2!N19+'FT-ENOVATE'!N19</f>
        <v>0</v>
      </c>
      <c r="O17" s="76" t="n">
        <f aca="false">NSS1!O19+NSS2!O19+'FT-ENOVATE'!O19</f>
        <v>0</v>
      </c>
      <c r="P17" s="76" t="n">
        <f aca="false">NSS1!P19+NSS2!P19+'FT-ENOVATE'!P19</f>
        <v>0</v>
      </c>
      <c r="Q17" s="76" t="n">
        <f aca="false">NSS1!Q19+NSS2!Q19+'FT-ENOVATE'!Q19</f>
        <v>0</v>
      </c>
      <c r="R17" s="76" t="n">
        <f aca="false">NSS1!R19+NSS2!R19+'FT-ENOVATE'!R19</f>
        <v>0</v>
      </c>
      <c r="S17" s="76" t="n">
        <f aca="false">NSS1!S19+NSS2!S19+'FT-ENOVATE'!S19</f>
        <v>0</v>
      </c>
      <c r="T17" s="76" t="n">
        <f aca="false">NSS1!T19+NSS2!T19+'FT-ENOVATE'!T19</f>
        <v>0</v>
      </c>
      <c r="U17" s="76" t="n">
        <f aca="false">NSS1!U19+NSS2!U19+'FT-ENOVATE'!U19</f>
        <v>0</v>
      </c>
      <c r="V17" s="76" t="n">
        <f aca="false">NSS1!V19+NSS2!V19+'FT-ENOVATE'!V19</f>
        <v>0</v>
      </c>
      <c r="W17" s="76" t="n">
        <f aca="false">NSS1!W19+NSS2!W19+'FT-ENOVATE'!W19</f>
        <v>0</v>
      </c>
      <c r="X17" s="76" t="n">
        <f aca="false">NSS1!X19+NSS2!X19+'FT-ENOVATE'!X19</f>
        <v>0</v>
      </c>
      <c r="Y17" s="76" t="n">
        <f aca="false">NSS1!Y19+NSS2!Y19+'FT-ENOVATE'!Y19</f>
        <v>0</v>
      </c>
      <c r="Z17" s="76" t="n">
        <f aca="false">NSS1!Z19+NSS2!Z19+'FT-ENOVATE'!Z19</f>
        <v>0</v>
      </c>
      <c r="AA17" s="76" t="n">
        <f aca="false">NSS1!AA19+NSS2!AA19+'FT-ENOVATE'!AA19</f>
        <v>0</v>
      </c>
      <c r="AB17" s="76" t="n">
        <f aca="false">NSS1!AB19+NSS2!AB19+'FT-ENOVATE'!AB19</f>
        <v>0</v>
      </c>
      <c r="AC17" s="76" t="n">
        <f aca="false">NSS1!AC19+NSS2!AC19+'FT-ENOVATE'!AC19</f>
        <v>0</v>
      </c>
      <c r="AD17" s="76" t="n">
        <f aca="false">NSS1!AD19+NSS2!AD19+'FT-ENOVATE'!AD19</f>
        <v>0</v>
      </c>
      <c r="AE17" s="76" t="n">
        <f aca="false">NSS1!AE19+NSS2!AE19+'FT-ENOVATE'!AE19</f>
        <v>0</v>
      </c>
      <c r="AF17" s="76" t="n">
        <f aca="false">NSS1!AF19+NSS2!AF19+'FT-ENOVATE'!AF19</f>
        <v>0</v>
      </c>
      <c r="AG17" s="76" t="n">
        <f aca="false">NSS1!AG19+NSS2!AG19+'FT-ENOVATE'!AG19</f>
        <v>0</v>
      </c>
      <c r="AH17" s="76" t="n">
        <f aca="false">NSS1!AH19+NSS2!AH19+'FT-ENOVATE'!AH19</f>
        <v>0</v>
      </c>
      <c r="AI17" s="76"/>
      <c r="AJ17" s="78" t="n">
        <f aca="false">SUM(F17:AH17)</f>
        <v>0</v>
      </c>
      <c r="AK17" s="79"/>
      <c r="AL17" s="47"/>
    </row>
    <row r="18" customFormat="false" ht="12.75" hidden="false" customHeight="false" outlineLevel="0" collapsed="false">
      <c r="AH18" s="88"/>
    </row>
    <row r="19" customFormat="false" ht="12.75" hidden="false" customHeight="false" outlineLevel="0" collapsed="false">
      <c r="F19" s="78" t="e">
        <f aca="false">F16-F30</f>
        <v>#REF!</v>
      </c>
      <c r="H19" s="78" t="e">
        <f aca="false">H16-H30</f>
        <v>#REF!</v>
      </c>
      <c r="J19" s="78" t="e">
        <f aca="false">J16-J30</f>
        <v>#REF!</v>
      </c>
      <c r="L19" s="78" t="e">
        <f aca="false">L16-L30</f>
        <v>#REF!</v>
      </c>
      <c r="N19" s="78" t="e">
        <f aca="false">N16-N30</f>
        <v>#REF!</v>
      </c>
      <c r="P19" s="78" t="e">
        <f aca="false">P16-P30</f>
        <v>#REF!</v>
      </c>
      <c r="R19" s="78" t="e">
        <f aca="false">R16-R30</f>
        <v>#REF!</v>
      </c>
      <c r="T19" s="78" t="e">
        <f aca="false">T16-T30</f>
        <v>#REF!</v>
      </c>
      <c r="V19" s="78" t="e">
        <f aca="false">V16-V30</f>
        <v>#REF!</v>
      </c>
      <c r="X19" s="78" t="e">
        <f aca="false">X16-X30</f>
        <v>#REF!</v>
      </c>
      <c r="Z19" s="78" t="e">
        <f aca="false">Z16-Z30</f>
        <v>#REF!</v>
      </c>
      <c r="AB19" s="78" t="e">
        <f aca="false">AB16-AB30</f>
        <v>#REF!</v>
      </c>
      <c r="AD19" s="78" t="e">
        <f aca="false">AD16-AD30</f>
        <v>#REF!</v>
      </c>
      <c r="AF19" s="78" t="e">
        <f aca="false">AF16-AF30</f>
        <v>#REF!</v>
      </c>
      <c r="AH19" s="78" t="e">
        <f aca="false">AH16-AH30</f>
        <v>#REF!</v>
      </c>
      <c r="AJ19" s="78" t="e">
        <f aca="false">AJ16-AJ30</f>
        <v>#REF!</v>
      </c>
    </row>
    <row r="20" customFormat="false" ht="12.75" hidden="false" customHeight="false" outlineLevel="0" collapsed="false">
      <c r="N20" s="89"/>
      <c r="P20" s="51"/>
    </row>
    <row r="21" customFormat="false" ht="12.75" hidden="false" customHeight="false" outlineLevel="0" collapsed="false">
      <c r="N21" s="89"/>
      <c r="P21" s="51"/>
    </row>
    <row r="22" customFormat="false" ht="13.5" hidden="false" customHeight="false" outlineLevel="0" collapsed="false">
      <c r="A22" s="72" t="str">
        <f aca="false">A9&amp;" GRMS Positions"</f>
        <v>      CHICAGO GRMS Positions</v>
      </c>
      <c r="B22" s="73"/>
      <c r="C22" s="63"/>
      <c r="D22" s="64"/>
      <c r="E22" s="64"/>
      <c r="F22" s="63"/>
      <c r="G22" s="63"/>
      <c r="H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</row>
    <row r="23" customFormat="false" ht="12.75" hidden="false" customHeight="false" outlineLevel="0" collapsed="false">
      <c r="A23" s="80" t="s">
        <v>78</v>
      </c>
      <c r="B23" s="45" t="n">
        <v>1</v>
      </c>
      <c r="C23" s="54"/>
      <c r="D23" s="75" t="s">
        <v>91</v>
      </c>
      <c r="E23" s="75" t="s">
        <v>57</v>
      </c>
      <c r="F23" s="76" t="e">
        <f aca="false">SUMIF(Reference,F$6&amp;$E23,#REF!)/10000</f>
        <v>#REF!</v>
      </c>
      <c r="G23" s="76"/>
      <c r="H23" s="76" t="n">
        <f aca="false">SUMIF(R5!$A$3,H$6,R5!$D$3)</f>
        <v>0</v>
      </c>
      <c r="J23" s="76" t="e">
        <f aca="false">SUMIF(Reference,J$6&amp;$E23,#REF!)/10000</f>
        <v>#REF!</v>
      </c>
      <c r="K23" s="76"/>
      <c r="L23" s="76" t="e">
        <f aca="false">SUMIF(Reference,L$6&amp;$E23,#REF!)/10000</f>
        <v>#REF!</v>
      </c>
      <c r="M23" s="76"/>
      <c r="N23" s="76" t="e">
        <f aca="false">SUMIF(Reference,N$6&amp;$E23,#REF!)/10000</f>
        <v>#REF!</v>
      </c>
      <c r="O23" s="76"/>
      <c r="P23" s="76" t="e">
        <f aca="false">SUMIF(Reference,P$6&amp;$E23,#REF!)/10000</f>
        <v>#REF!</v>
      </c>
      <c r="Q23" s="76"/>
      <c r="R23" s="76" t="e">
        <f aca="false">SUMIF(Reference,R$6&amp;$E23,#REF!)/10000</f>
        <v>#REF!</v>
      </c>
      <c r="S23" s="76"/>
      <c r="T23" s="76" t="e">
        <f aca="false">SUMIF(Reference,T$6&amp;$E23,#REF!)/10000</f>
        <v>#REF!</v>
      </c>
      <c r="U23" s="76"/>
      <c r="V23" s="76" t="e">
        <f aca="false">SUMIF(Reference,V$6&amp;$E23,#REF!)/10000</f>
        <v>#REF!</v>
      </c>
      <c r="W23" s="76"/>
      <c r="X23" s="76" t="e">
        <f aca="false">SUMIF(Reference,X$6&amp;$E23,#REF!)/10000</f>
        <v>#REF!</v>
      </c>
      <c r="Y23" s="76"/>
      <c r="Z23" s="76" t="e">
        <f aca="false">SUMIF(Reference,Z$6&amp;$E23,#REF!)/10000</f>
        <v>#REF!</v>
      </c>
      <c r="AA23" s="76"/>
      <c r="AB23" s="76" t="e">
        <f aca="false">SUMIF(Reference,AB$6&amp;$E23,#REF!)/10000</f>
        <v>#REF!</v>
      </c>
      <c r="AC23" s="76"/>
      <c r="AD23" s="76" t="e">
        <f aca="false">SUMIF(Reference,AD$6&amp;$E23,#REF!)/10000</f>
        <v>#REF!</v>
      </c>
      <c r="AE23" s="76"/>
      <c r="AF23" s="76" t="e">
        <f aca="false">SUMIF(Reference,AF$6&amp;$E23,#REF!)/10000</f>
        <v>#REF!</v>
      </c>
      <c r="AG23" s="76"/>
      <c r="AH23" s="76" t="e">
        <f aca="false">SUMIF(Reference,AH$6&amp;$E23,#REF!)/10000</f>
        <v>#REF!</v>
      </c>
      <c r="AI23" s="77"/>
      <c r="AJ23" s="78" t="e">
        <f aca="false">SUM(F23:AH23)-H23</f>
        <v>#REF!</v>
      </c>
      <c r="AK23" s="90"/>
    </row>
    <row r="24" customFormat="false" ht="12.75" hidden="false" customHeight="false" outlineLevel="0" collapsed="false">
      <c r="A24" s="80" t="s">
        <v>83</v>
      </c>
      <c r="B24" s="45" t="n">
        <v>1</v>
      </c>
      <c r="C24" s="54"/>
      <c r="D24" s="75" t="s">
        <v>91</v>
      </c>
      <c r="E24" s="75" t="s">
        <v>50</v>
      </c>
      <c r="F24" s="76" t="e">
        <f aca="false">SUMIF(Reference,F$6&amp;$E24,#REF!)/10000</f>
        <v>#REF!</v>
      </c>
      <c r="G24" s="76"/>
      <c r="H24" s="76" t="e">
        <f aca="false">H12</f>
        <v>#REF!</v>
      </c>
      <c r="J24" s="76" t="e">
        <f aca="false">SUMIF(Reference,J$6&amp;$E24,#REF!)/10000</f>
        <v>#REF!</v>
      </c>
      <c r="K24" s="76"/>
      <c r="L24" s="76" t="e">
        <f aca="false">SUMIF(Reference,L$6&amp;$E24,#REF!)/10000</f>
        <v>#REF!</v>
      </c>
      <c r="M24" s="76"/>
      <c r="N24" s="76" t="e">
        <f aca="false">SUMIF(Reference,N$6&amp;$E24,#REF!)/10000</f>
        <v>#REF!</v>
      </c>
      <c r="O24" s="76"/>
      <c r="P24" s="76" t="e">
        <f aca="false">SUMIF(Reference,P$6&amp;$E24,#REF!)/10000</f>
        <v>#REF!</v>
      </c>
      <c r="Q24" s="76"/>
      <c r="R24" s="76" t="e">
        <f aca="false">SUMIF(Reference,R$6&amp;$E24,#REF!)/10000</f>
        <v>#REF!</v>
      </c>
      <c r="S24" s="76"/>
      <c r="T24" s="76" t="e">
        <f aca="false">SUMIF(Reference,T$6&amp;$E24,#REF!)/10000</f>
        <v>#REF!</v>
      </c>
      <c r="U24" s="76"/>
      <c r="V24" s="76" t="e">
        <f aca="false">SUMIF(Reference,V$6&amp;$E24,#REF!)/10000</f>
        <v>#REF!</v>
      </c>
      <c r="W24" s="76"/>
      <c r="X24" s="76" t="e">
        <f aca="false">SUMIF(Reference,X$6&amp;$E24,#REF!)/10000</f>
        <v>#REF!</v>
      </c>
      <c r="Y24" s="76"/>
      <c r="Z24" s="76" t="e">
        <f aca="false">SUMIF(Reference,Z$6&amp;$E24,#REF!)/10000</f>
        <v>#REF!</v>
      </c>
      <c r="AA24" s="76"/>
      <c r="AB24" s="76" t="e">
        <f aca="false">SUMIF(Reference,AB$6&amp;$E24,#REF!)/10000</f>
        <v>#REF!</v>
      </c>
      <c r="AC24" s="76"/>
      <c r="AD24" s="76" t="e">
        <f aca="false">SUMIF(Reference,AD$6&amp;$E24,#REF!)/10000</f>
        <v>#REF!</v>
      </c>
      <c r="AE24" s="76"/>
      <c r="AF24" s="76" t="e">
        <f aca="false">SUMIF(Reference,AF$6&amp;$E24,#REF!)/10000</f>
        <v>#REF!</v>
      </c>
      <c r="AG24" s="76"/>
      <c r="AH24" s="76" t="e">
        <f aca="false">SUMIF(Reference,AH$6&amp;$E24,#REF!)/10000</f>
        <v>#REF!</v>
      </c>
      <c r="AI24" s="77"/>
      <c r="AJ24" s="78" t="e">
        <f aca="false">SUM(F24:AH24)-H24</f>
        <v>#REF!</v>
      </c>
      <c r="AK24" s="90"/>
    </row>
    <row r="25" customFormat="false" ht="12.75" hidden="false" customHeight="false" outlineLevel="0" collapsed="false">
      <c r="A25" s="80" t="s">
        <v>81</v>
      </c>
      <c r="B25" s="45"/>
      <c r="C25" s="54"/>
      <c r="D25" s="75"/>
      <c r="E25" s="75" t="s">
        <v>34</v>
      </c>
      <c r="F25" s="76"/>
      <c r="G25" s="76"/>
      <c r="H25" s="76" t="e">
        <f aca="false">H11</f>
        <v>#REF!</v>
      </c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7"/>
      <c r="AJ25" s="78" t="e">
        <f aca="false">SUM(F25:AH25)-H25</f>
        <v>#REF!</v>
      </c>
      <c r="AK25" s="90"/>
    </row>
    <row r="26" customFormat="false" ht="12.75" hidden="false" customHeight="false" outlineLevel="0" collapsed="false">
      <c r="A26" s="80" t="s">
        <v>84</v>
      </c>
      <c r="B26" s="45" t="n">
        <v>3</v>
      </c>
      <c r="C26" s="54"/>
      <c r="D26" s="75" t="s">
        <v>85</v>
      </c>
      <c r="E26" s="75" t="s">
        <v>31</v>
      </c>
      <c r="F26" s="76"/>
      <c r="G26" s="76"/>
      <c r="H26" s="76"/>
      <c r="J26" s="76" t="e">
        <f aca="false">SUMIF(Reference,J$6&amp;$E26,#REF!)/10000</f>
        <v>#REF!</v>
      </c>
      <c r="K26" s="76"/>
      <c r="L26" s="76" t="e">
        <f aca="false">SUMIF(Reference,L$6&amp;$E26,#REF!)/10000</f>
        <v>#REF!</v>
      </c>
      <c r="M26" s="76"/>
      <c r="N26" s="76" t="e">
        <f aca="false">SUMIF(Reference,N$6&amp;$E26,#REF!)/10000</f>
        <v>#REF!</v>
      </c>
      <c r="O26" s="76"/>
      <c r="P26" s="76" t="e">
        <f aca="false">SUMIF(Reference,P$6&amp;$E26,#REF!)/10000</f>
        <v>#REF!</v>
      </c>
      <c r="Q26" s="76"/>
      <c r="R26" s="76" t="e">
        <f aca="false">SUMIF(Reference,R$6&amp;$E26,#REF!)/10000</f>
        <v>#REF!</v>
      </c>
      <c r="S26" s="76"/>
      <c r="T26" s="76" t="e">
        <f aca="false">SUMIF(Reference,T$6&amp;$E26,#REF!)/10000</f>
        <v>#REF!</v>
      </c>
      <c r="U26" s="76"/>
      <c r="V26" s="76" t="e">
        <f aca="false">SUMIF(Reference,V$6&amp;$E26,#REF!)/10000</f>
        <v>#REF!</v>
      </c>
      <c r="W26" s="76"/>
      <c r="X26" s="76" t="e">
        <f aca="false">SUMIF(Reference,X$6&amp;$E26,#REF!)/10000</f>
        <v>#REF!</v>
      </c>
      <c r="Y26" s="76"/>
      <c r="Z26" s="76" t="e">
        <f aca="false">SUMIF(Reference,Z$6&amp;$E26,#REF!)/10000</f>
        <v>#REF!</v>
      </c>
      <c r="AA26" s="76"/>
      <c r="AB26" s="76" t="e">
        <f aca="false">SUMIF(Reference,AB$6&amp;$E26,#REF!)/10000</f>
        <v>#REF!</v>
      </c>
      <c r="AC26" s="76"/>
      <c r="AD26" s="76" t="e">
        <f aca="false">SUMIF(Reference,AD$6&amp;$E26,#REF!)/10000</f>
        <v>#REF!</v>
      </c>
      <c r="AE26" s="76"/>
      <c r="AF26" s="76" t="e">
        <f aca="false">SUMIF(Reference,AF$6&amp;$E26,#REF!)/10000</f>
        <v>#REF!</v>
      </c>
      <c r="AG26" s="76"/>
      <c r="AH26" s="76" t="e">
        <f aca="false">SUMIF(Reference,AH$6&amp;$E26,#REF!)/10000</f>
        <v>#REF!</v>
      </c>
      <c r="AI26" s="76"/>
      <c r="AJ26" s="78" t="e">
        <f aca="false">SUM(F26:AH26)-H26</f>
        <v>#REF!</v>
      </c>
      <c r="AK26" s="90"/>
    </row>
    <row r="27" customFormat="false" ht="12.75" hidden="false" customHeight="false" outlineLevel="0" collapsed="false">
      <c r="A27" s="81" t="s">
        <v>86</v>
      </c>
      <c r="B27" s="45" t="n">
        <v>4</v>
      </c>
      <c r="C27" s="54"/>
      <c r="D27" s="75" t="s">
        <v>87</v>
      </c>
      <c r="E27" s="75" t="s">
        <v>31</v>
      </c>
      <c r="F27" s="76"/>
      <c r="G27" s="76"/>
      <c r="H27" s="76"/>
      <c r="J27" s="76" t="e">
        <f aca="false">SUMIF(Reference,J$6&amp;$E27,#REF!)/10000</f>
        <v>#REF!</v>
      </c>
      <c r="K27" s="76"/>
      <c r="L27" s="76" t="e">
        <f aca="false">SUMIF(Reference,L$6&amp;$E27,#REF!)/10000</f>
        <v>#REF!</v>
      </c>
      <c r="M27" s="76"/>
      <c r="N27" s="76" t="e">
        <f aca="false">SUMIF(Reference,N$6&amp;$E27,#REF!)/10000</f>
        <v>#REF!</v>
      </c>
      <c r="O27" s="76"/>
      <c r="P27" s="76" t="e">
        <f aca="false">SUMIF(Reference,P$6&amp;$E27,#REF!)/10000</f>
        <v>#REF!</v>
      </c>
      <c r="Q27" s="76"/>
      <c r="R27" s="76" t="e">
        <f aca="false">SUMIF(Reference,R$6&amp;$E27,#REF!)/10000</f>
        <v>#REF!</v>
      </c>
      <c r="S27" s="76"/>
      <c r="T27" s="76" t="e">
        <f aca="false">SUMIF(Reference,T$6&amp;$E27,#REF!)/10000</f>
        <v>#REF!</v>
      </c>
      <c r="U27" s="76"/>
      <c r="V27" s="76" t="e">
        <f aca="false">SUMIF(Reference,V$6&amp;$E27,#REF!)/10000</f>
        <v>#REF!</v>
      </c>
      <c r="W27" s="76"/>
      <c r="X27" s="76" t="e">
        <f aca="false">SUMIF(Reference,X$6&amp;$E27,#REF!)/10000</f>
        <v>#REF!</v>
      </c>
      <c r="Y27" s="76"/>
      <c r="Z27" s="76" t="e">
        <f aca="false">SUMIF(Reference,Z$6&amp;$E27,#REF!)/10000</f>
        <v>#REF!</v>
      </c>
      <c r="AA27" s="76"/>
      <c r="AB27" s="76" t="e">
        <f aca="false">SUMIF(Reference,AB$6&amp;$E27,#REF!)/10000</f>
        <v>#REF!</v>
      </c>
      <c r="AC27" s="76"/>
      <c r="AD27" s="76" t="e">
        <f aca="false">SUMIF(Reference,AD$6&amp;$E27,#REF!)/10000</f>
        <v>#REF!</v>
      </c>
      <c r="AE27" s="76"/>
      <c r="AF27" s="76" t="e">
        <f aca="false">SUMIF(Reference,AF$6&amp;$E27,#REF!)/10000</f>
        <v>#REF!</v>
      </c>
      <c r="AG27" s="76"/>
      <c r="AH27" s="76" t="e">
        <f aca="false">SUMIF(Reference,AH$6&amp;$E27,#REF!)/10000</f>
        <v>#REF!</v>
      </c>
      <c r="AI27" s="76"/>
      <c r="AJ27" s="78" t="e">
        <f aca="false">SUM(F27:AH27)-H27</f>
        <v>#REF!</v>
      </c>
      <c r="AK27" s="90"/>
    </row>
    <row r="28" customFormat="false" ht="12.75" hidden="false" customHeight="false" outlineLevel="0" collapsed="false">
      <c r="A28" s="81" t="s">
        <v>88</v>
      </c>
      <c r="B28" s="45" t="n">
        <v>5</v>
      </c>
      <c r="C28" s="54"/>
      <c r="D28" s="75" t="s">
        <v>87</v>
      </c>
      <c r="E28" s="75" t="s">
        <v>28</v>
      </c>
      <c r="F28" s="76"/>
      <c r="G28" s="76"/>
      <c r="H28" s="76"/>
      <c r="J28" s="76" t="e">
        <f aca="false">SUMIF(Reference,J$6&amp;$E28,#REF!)/10000</f>
        <v>#REF!</v>
      </c>
      <c r="K28" s="76"/>
      <c r="L28" s="76" t="e">
        <f aca="false">SUMIF(Reference,L$6&amp;$E28,#REF!)/10000</f>
        <v>#REF!</v>
      </c>
      <c r="M28" s="76"/>
      <c r="N28" s="76" t="e">
        <f aca="false">SUMIF(Reference,N$6&amp;$E28,#REF!)/10000</f>
        <v>#REF!</v>
      </c>
      <c r="O28" s="76"/>
      <c r="P28" s="76" t="e">
        <f aca="false">SUMIF(Reference,P$6&amp;$E28,#REF!)/10000</f>
        <v>#REF!</v>
      </c>
      <c r="Q28" s="76"/>
      <c r="R28" s="76" t="e">
        <f aca="false">SUMIF(Reference,R$6&amp;$E28,#REF!)/10000</f>
        <v>#REF!</v>
      </c>
      <c r="S28" s="76"/>
      <c r="T28" s="76" t="e">
        <f aca="false">SUMIF(Reference,T$6&amp;$E28,#REF!)/10000</f>
        <v>#REF!</v>
      </c>
      <c r="U28" s="76"/>
      <c r="V28" s="76" t="e">
        <f aca="false">SUMIF(Reference,V$6&amp;$E28,#REF!)/10000</f>
        <v>#REF!</v>
      </c>
      <c r="W28" s="76"/>
      <c r="X28" s="76" t="e">
        <f aca="false">SUMIF(Reference,X$6&amp;$E28,#REF!)/10000</f>
        <v>#REF!</v>
      </c>
      <c r="Y28" s="76"/>
      <c r="Z28" s="76" t="e">
        <f aca="false">SUMIF(Reference,Z$6&amp;$E28,#REF!)/10000</f>
        <v>#REF!</v>
      </c>
      <c r="AA28" s="76"/>
      <c r="AB28" s="76" t="e">
        <f aca="false">SUMIF(Reference,AB$6&amp;$E28,#REF!)/10000</f>
        <v>#REF!</v>
      </c>
      <c r="AC28" s="76"/>
      <c r="AD28" s="76" t="e">
        <f aca="false">SUMIF(Reference,AD$6&amp;$E28,#REF!)/10000</f>
        <v>#REF!</v>
      </c>
      <c r="AE28" s="76"/>
      <c r="AF28" s="76" t="e">
        <f aca="false">SUMIF(Reference,AF$6&amp;$E28,#REF!)/10000</f>
        <v>#REF!</v>
      </c>
      <c r="AG28" s="76"/>
      <c r="AH28" s="76" t="e">
        <f aca="false">SUMIF(Reference,AH$6&amp;$E28,#REF!)/10000</f>
        <v>#REF!</v>
      </c>
      <c r="AI28" s="76"/>
      <c r="AJ28" s="78" t="e">
        <f aca="false">SUM(F28:AH28)-H27</f>
        <v>#REF!</v>
      </c>
      <c r="AK28" s="90"/>
    </row>
    <row r="29" customFormat="false" ht="12.75" hidden="false" customHeight="false" outlineLevel="0" collapsed="false">
      <c r="A29" s="81" t="s">
        <v>92</v>
      </c>
      <c r="B29" s="45"/>
      <c r="C29" s="54"/>
      <c r="D29" s="75"/>
      <c r="E29" s="75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8" t="n">
        <f aca="false">SUM(F29:AH29)-H29</f>
        <v>0</v>
      </c>
      <c r="AK29" s="90"/>
    </row>
    <row r="30" customFormat="false" ht="13.5" hidden="false" customHeight="false" outlineLevel="0" collapsed="false">
      <c r="A30" s="91" t="s">
        <v>89</v>
      </c>
      <c r="B30" s="45"/>
      <c r="C30" s="68"/>
      <c r="D30" s="75"/>
      <c r="E30" s="75"/>
      <c r="F30" s="92" t="e">
        <f aca="false">F23+F24+F27+F28</f>
        <v>#REF!</v>
      </c>
      <c r="G30" s="68"/>
      <c r="H30" s="92" t="e">
        <f aca="false">SUM(H23:H29)</f>
        <v>#REF!</v>
      </c>
      <c r="J30" s="92" t="e">
        <f aca="false">J23+J24+J27+J28</f>
        <v>#REF!</v>
      </c>
      <c r="K30" s="68"/>
      <c r="L30" s="92" t="e">
        <f aca="false">L23+L24+L27+L28</f>
        <v>#REF!</v>
      </c>
      <c r="M30" s="68"/>
      <c r="N30" s="92" t="e">
        <f aca="false">N23+N24+N27+N28</f>
        <v>#REF!</v>
      </c>
      <c r="O30" s="68"/>
      <c r="P30" s="92" t="e">
        <f aca="false">P23+P24+P27+P28</f>
        <v>#REF!</v>
      </c>
      <c r="Q30" s="68"/>
      <c r="R30" s="92" t="e">
        <f aca="false">R23+R24+R27+R28</f>
        <v>#REF!</v>
      </c>
      <c r="S30" s="68"/>
      <c r="T30" s="92" t="e">
        <f aca="false">T23+T24+T27+T28</f>
        <v>#REF!</v>
      </c>
      <c r="U30" s="68"/>
      <c r="V30" s="92" t="e">
        <f aca="false">V23+V24+V27+V28</f>
        <v>#REF!</v>
      </c>
      <c r="W30" s="68"/>
      <c r="X30" s="92" t="e">
        <f aca="false">X23+X24+X27+X28</f>
        <v>#REF!</v>
      </c>
      <c r="Y30" s="68"/>
      <c r="Z30" s="92" t="e">
        <f aca="false">Z23+Z24+Z27+Z28</f>
        <v>#REF!</v>
      </c>
      <c r="AA30" s="68"/>
      <c r="AB30" s="92" t="e">
        <f aca="false">AB23+AB24+AB27+AB28</f>
        <v>#REF!</v>
      </c>
      <c r="AC30" s="68"/>
      <c r="AD30" s="92" t="e">
        <f aca="false">AD23+AD24+AD27+AD28</f>
        <v>#REF!</v>
      </c>
      <c r="AE30" s="68"/>
      <c r="AF30" s="92" t="e">
        <f aca="false">AF23+AF24+AF27+AF28</f>
        <v>#REF!</v>
      </c>
      <c r="AG30" s="68"/>
      <c r="AH30" s="92" t="e">
        <f aca="false">AH23+AH24+AH27+AH28</f>
        <v>#REF!</v>
      </c>
      <c r="AI30" s="68"/>
      <c r="AJ30" s="92" t="e">
        <f aca="false">AJ23+AJ24+AJ27+AJ28</f>
        <v>#REF!</v>
      </c>
      <c r="AK30" s="90"/>
    </row>
  </sheetData>
  <conditionalFormatting sqref="F19 H19 J19 L19 N19 P19 R19 T19 V19 X19 Z19 AB19 AD19 AF19 AH19 AJ19 AL10:AL16">
    <cfRule type="cellIs" priority="2" operator="notBetween" aboveAverage="0" equalAverage="0" bottom="0" percent="0" rank="0" text="" dxfId="0">
      <formula>1</formula>
      <formula>-1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7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6" width="9.7"/>
    <col collapsed="false" customWidth="true" hidden="false" outlineLevel="0" max="5" min="5" style="157" width="13.85"/>
    <col collapsed="false" customWidth="true" hidden="false" outlineLevel="0" max="6" min="6" style="156" width="12.56"/>
    <col collapsed="false" customWidth="true" hidden="false" outlineLevel="0" max="7" min="7" style="157" width="11.56"/>
    <col collapsed="false" customWidth="true" hidden="false" outlineLevel="0" max="8" min="8" style="157" width="11.99"/>
    <col collapsed="false" customWidth="true" hidden="false" outlineLevel="0" max="9" min="9" style="157" width="11.7"/>
    <col collapsed="false" customWidth="true" hidden="false" outlineLevel="0" max="10" min="10" style="156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179</v>
      </c>
      <c r="B1" s="158" t="s">
        <v>180</v>
      </c>
      <c r="C1" s="168" t="s">
        <v>181</v>
      </c>
      <c r="D1" s="159" t="s">
        <v>182</v>
      </c>
      <c r="E1" s="160" t="n">
        <f aca="false">SUM(E4:E65536)</f>
        <v>0</v>
      </c>
      <c r="F1" s="159" t="s">
        <v>166</v>
      </c>
      <c r="G1" s="160" t="n">
        <f aca="false">SUM(G4:G65536)</f>
        <v>0</v>
      </c>
      <c r="H1" s="169"/>
      <c r="I1" s="169"/>
      <c r="J1" s="170"/>
    </row>
    <row r="2" customFormat="false" ht="12.75" hidden="false" customHeight="false" outlineLevel="0" collapsed="false">
      <c r="B2" s="171" t="s">
        <v>156</v>
      </c>
      <c r="C2" s="162"/>
      <c r="D2" s="162"/>
      <c r="E2" s="163" t="s">
        <v>157</v>
      </c>
      <c r="F2" s="161" t="s">
        <v>167</v>
      </c>
      <c r="G2" s="172" t="s">
        <v>168</v>
      </c>
      <c r="H2" s="161" t="s">
        <v>169</v>
      </c>
      <c r="I2" s="172" t="s">
        <v>170</v>
      </c>
      <c r="J2" s="173" t="s">
        <v>171</v>
      </c>
    </row>
    <row r="3" customFormat="false" ht="13.5" hidden="false" customHeight="false" outlineLevel="0" collapsed="false">
      <c r="A3" s="114" t="s">
        <v>158</v>
      </c>
      <c r="B3" s="164" t="s">
        <v>159</v>
      </c>
      <c r="C3" s="165" t="s">
        <v>160</v>
      </c>
      <c r="D3" s="165" t="s">
        <v>172</v>
      </c>
      <c r="E3" s="166" t="s">
        <v>161</v>
      </c>
      <c r="F3" s="174" t="s">
        <v>161</v>
      </c>
      <c r="G3" s="166" t="s">
        <v>161</v>
      </c>
      <c r="H3" s="174" t="s">
        <v>173</v>
      </c>
      <c r="I3" s="166" t="s">
        <v>161</v>
      </c>
      <c r="J3" s="175" t="s">
        <v>174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183</v>
      </c>
      <c r="B1" s="158" t="s">
        <v>184</v>
      </c>
      <c r="C1" s="159" t="s">
        <v>155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13.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185</v>
      </c>
      <c r="B1" s="158" t="s">
        <v>186</v>
      </c>
      <c r="C1" s="159" t="s">
        <v>155</v>
      </c>
      <c r="D1" s="160" t="n">
        <f aca="false">SUM(D4:D65536)</f>
        <v>20.77887355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13.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116</v>
      </c>
      <c r="D4" s="157" t="n">
        <v>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67" t="n">
        <v>36923</v>
      </c>
      <c r="C5" s="156" t="s">
        <v>116</v>
      </c>
      <c r="D5" s="157" t="n">
        <v>2.14173754</v>
      </c>
    </row>
    <row r="6" customFormat="false" ht="12.75" hidden="false" customHeight="false" outlineLevel="0" collapsed="false">
      <c r="A6" s="0" t="n">
        <f aca="false">INDEX(BucketTable,MATCH(B6,SumMonths,0),1)</f>
        <v>3</v>
      </c>
      <c r="B6" s="167" t="n">
        <v>36951</v>
      </c>
      <c r="C6" s="156" t="s">
        <v>116</v>
      </c>
      <c r="D6" s="157" t="n">
        <v>18.63713601</v>
      </c>
    </row>
    <row r="7" customFormat="false" ht="12.75" hidden="false" customHeight="false" outlineLevel="0" collapsed="false">
      <c r="A7" s="0" t="n">
        <f aca="false">INDEX(BucketTable,MATCH(B7,SumMonths,0),1)</f>
        <v>4</v>
      </c>
      <c r="B7" s="167" t="n">
        <v>36982</v>
      </c>
      <c r="C7" s="156" t="s">
        <v>116</v>
      </c>
      <c r="D7" s="157" t="n">
        <v>0</v>
      </c>
    </row>
    <row r="8" customFormat="false" ht="12.75" hidden="false" customHeight="false" outlineLevel="0" collapsed="false">
      <c r="A8" s="0" t="n">
        <f aca="false">INDEX(BucketTable,MATCH(B8,SumMonths,0),1)</f>
        <v>5</v>
      </c>
      <c r="B8" s="167" t="n">
        <v>37012</v>
      </c>
      <c r="C8" s="156" t="s">
        <v>116</v>
      </c>
      <c r="D8" s="157" t="n">
        <v>0</v>
      </c>
    </row>
    <row r="9" customFormat="false" ht="12.75" hidden="false" customHeight="false" outlineLevel="0" collapsed="false">
      <c r="A9" s="0" t="n">
        <f aca="false">INDEX(BucketTable,MATCH(B9,SumMonths,0),1)</f>
        <v>6</v>
      </c>
      <c r="B9" s="167" t="n">
        <v>37043</v>
      </c>
      <c r="C9" s="156" t="s">
        <v>116</v>
      </c>
      <c r="D9" s="157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7</v>
      </c>
      <c r="B10" s="167" t="n">
        <v>37073</v>
      </c>
      <c r="C10" s="156" t="s">
        <v>116</v>
      </c>
      <c r="D10" s="157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67" t="n">
        <v>37104</v>
      </c>
      <c r="C11" s="156" t="s">
        <v>116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8</v>
      </c>
      <c r="B12" s="167" t="n">
        <v>37135</v>
      </c>
      <c r="C12" s="156" t="s">
        <v>116</v>
      </c>
      <c r="D12" s="157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8</v>
      </c>
      <c r="B13" s="167" t="n">
        <v>37165</v>
      </c>
      <c r="C13" s="156" t="s">
        <v>116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8</v>
      </c>
      <c r="B14" s="167" t="n">
        <v>37196</v>
      </c>
      <c r="C14" s="156" t="s">
        <v>116</v>
      </c>
      <c r="D14" s="157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8</v>
      </c>
      <c r="B15" s="167" t="n">
        <v>37226</v>
      </c>
      <c r="C15" s="156" t="s">
        <v>116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9</v>
      </c>
      <c r="B16" s="167" t="n">
        <v>37257</v>
      </c>
      <c r="C16" s="156" t="s">
        <v>116</v>
      </c>
      <c r="D16" s="157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9</v>
      </c>
      <c r="B17" s="167" t="n">
        <v>37288</v>
      </c>
      <c r="C17" s="156" t="s">
        <v>116</v>
      </c>
      <c r="D17" s="157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9</v>
      </c>
      <c r="B18" s="167" t="n">
        <v>37316</v>
      </c>
      <c r="C18" s="156" t="s">
        <v>116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9</v>
      </c>
      <c r="B19" s="167" t="n">
        <v>37347</v>
      </c>
      <c r="C19" s="156" t="s">
        <v>116</v>
      </c>
      <c r="D19" s="157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9</v>
      </c>
      <c r="B20" s="167" t="n">
        <v>37561</v>
      </c>
      <c r="C20" s="156" t="s">
        <v>116</v>
      </c>
      <c r="D20" s="157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9</v>
      </c>
      <c r="B21" s="167" t="n">
        <v>37591</v>
      </c>
      <c r="C21" s="156" t="s">
        <v>116</v>
      </c>
      <c r="D21" s="157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10</v>
      </c>
      <c r="B22" s="167" t="n">
        <v>37622</v>
      </c>
      <c r="C22" s="156" t="s">
        <v>116</v>
      </c>
      <c r="D22" s="157" t="n">
        <v>0</v>
      </c>
    </row>
    <row r="23" customFormat="false" ht="12.75" hidden="false" customHeight="false" outlineLevel="0" collapsed="false">
      <c r="A23" s="0" t="n">
        <f aca="false">INDEX(BucketTable,MATCH(B23,SumMonths,0),1)</f>
        <v>10</v>
      </c>
      <c r="B23" s="167" t="n">
        <v>37653</v>
      </c>
      <c r="C23" s="156" t="s">
        <v>116</v>
      </c>
      <c r="D23" s="157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10</v>
      </c>
      <c r="B24" s="167" t="n">
        <v>37681</v>
      </c>
      <c r="C24" s="156" t="s">
        <v>116</v>
      </c>
      <c r="D24" s="157" t="n">
        <v>0</v>
      </c>
    </row>
    <row r="25" customFormat="false" ht="12.75" hidden="false" customHeight="false" outlineLevel="0" collapsed="false">
      <c r="A25" s="0" t="n">
        <f aca="false">INDEX(BucketTable,MATCH(B25,SumMonths,0),1)</f>
        <v>10</v>
      </c>
      <c r="B25" s="167" t="n">
        <v>37712</v>
      </c>
      <c r="C25" s="156" t="s">
        <v>116</v>
      </c>
      <c r="D25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6" width="9.7"/>
    <col collapsed="false" customWidth="true" hidden="false" outlineLevel="0" max="5" min="5" style="157" width="13.85"/>
    <col collapsed="false" customWidth="true" hidden="false" outlineLevel="0" max="6" min="6" style="156" width="12.56"/>
    <col collapsed="false" customWidth="true" hidden="false" outlineLevel="0" max="7" min="7" style="157" width="11.56"/>
    <col collapsed="false" customWidth="true" hidden="false" outlineLevel="0" max="8" min="8" style="157" width="11.99"/>
    <col collapsed="false" customWidth="true" hidden="false" outlineLevel="0" max="9" min="9" style="157" width="11.7"/>
    <col collapsed="false" customWidth="true" hidden="false" outlineLevel="0" max="10" min="10" style="156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187</v>
      </c>
      <c r="B1" s="158" t="s">
        <v>188</v>
      </c>
      <c r="C1" s="168" t="s">
        <v>189</v>
      </c>
      <c r="D1" s="159" t="s">
        <v>190</v>
      </c>
      <c r="E1" s="160" t="n">
        <f aca="false">SUM(E4:E65536)</f>
        <v>-99.49975692</v>
      </c>
      <c r="F1" s="159" t="s">
        <v>166</v>
      </c>
      <c r="G1" s="160" t="n">
        <f aca="false">SUM(G4:G65536)</f>
        <v>-99.49975692</v>
      </c>
      <c r="H1" s="169"/>
      <c r="I1" s="169"/>
      <c r="J1" s="170"/>
    </row>
    <row r="2" customFormat="false" ht="12.75" hidden="false" customHeight="false" outlineLevel="0" collapsed="false">
      <c r="B2" s="171" t="s">
        <v>156</v>
      </c>
      <c r="C2" s="162"/>
      <c r="D2" s="162"/>
      <c r="E2" s="163" t="s">
        <v>157</v>
      </c>
      <c r="F2" s="161" t="s">
        <v>167</v>
      </c>
      <c r="G2" s="172" t="s">
        <v>168</v>
      </c>
      <c r="H2" s="161" t="s">
        <v>169</v>
      </c>
      <c r="I2" s="172" t="s">
        <v>170</v>
      </c>
      <c r="J2" s="173" t="s">
        <v>171</v>
      </c>
    </row>
    <row r="3" customFormat="false" ht="13.5" hidden="false" customHeight="false" outlineLevel="0" collapsed="false">
      <c r="A3" s="114" t="s">
        <v>158</v>
      </c>
      <c r="B3" s="164" t="s">
        <v>159</v>
      </c>
      <c r="C3" s="165" t="s">
        <v>160</v>
      </c>
      <c r="D3" s="165" t="s">
        <v>172</v>
      </c>
      <c r="E3" s="166" t="s">
        <v>161</v>
      </c>
      <c r="F3" s="174" t="s">
        <v>161</v>
      </c>
      <c r="G3" s="166" t="s">
        <v>161</v>
      </c>
      <c r="H3" s="174" t="s">
        <v>173</v>
      </c>
      <c r="I3" s="166" t="s">
        <v>161</v>
      </c>
      <c r="J3" s="175" t="s">
        <v>174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109</v>
      </c>
      <c r="D4" s="156" t="s">
        <v>15</v>
      </c>
      <c r="E4" s="157" t="n">
        <v>0</v>
      </c>
      <c r="F4" s="156" t="n">
        <v>0</v>
      </c>
      <c r="G4" s="157" t="n">
        <v>0</v>
      </c>
      <c r="H4" s="157" t="n">
        <v>0</v>
      </c>
      <c r="I4" s="157" t="n">
        <v>0</v>
      </c>
      <c r="J4" s="156" t="n">
        <v>100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110</v>
      </c>
      <c r="D5" s="156" t="s">
        <v>15</v>
      </c>
      <c r="E5" s="157" t="n">
        <v>0</v>
      </c>
      <c r="F5" s="156" t="n">
        <v>0</v>
      </c>
      <c r="G5" s="157" t="n">
        <v>0</v>
      </c>
      <c r="H5" s="157" t="n">
        <v>0.0005</v>
      </c>
      <c r="I5" s="157" t="n">
        <v>0</v>
      </c>
      <c r="J5" s="156" t="n">
        <v>100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111</v>
      </c>
      <c r="D6" s="156" t="s">
        <v>15</v>
      </c>
      <c r="E6" s="157" t="n">
        <v>0</v>
      </c>
      <c r="F6" s="156" t="n">
        <v>0</v>
      </c>
      <c r="G6" s="157" t="n">
        <v>0</v>
      </c>
      <c r="H6" s="157" t="n">
        <v>0.04</v>
      </c>
      <c r="I6" s="157" t="n">
        <v>0</v>
      </c>
      <c r="J6" s="156" t="n">
        <v>100</v>
      </c>
    </row>
    <row r="7" customFormat="false" ht="12.75" hidden="false" customHeight="false" outlineLevel="0" collapsed="false">
      <c r="A7" s="0" t="n">
        <f aca="false">INDEX(BucketTable,MATCH(B7,SumMonths,0),1)</f>
        <v>2</v>
      </c>
      <c r="B7" s="167" t="n">
        <v>36923</v>
      </c>
      <c r="C7" s="156" t="s">
        <v>109</v>
      </c>
      <c r="D7" s="156" t="s">
        <v>15</v>
      </c>
      <c r="E7" s="157" t="n">
        <v>0</v>
      </c>
      <c r="F7" s="156" t="n">
        <v>0</v>
      </c>
      <c r="G7" s="157" t="n">
        <v>0</v>
      </c>
      <c r="H7" s="157" t="n">
        <v>0</v>
      </c>
      <c r="I7" s="157" t="n">
        <v>0</v>
      </c>
      <c r="J7" s="156" t="n">
        <v>0</v>
      </c>
    </row>
    <row r="8" customFormat="false" ht="12.75" hidden="false" customHeight="false" outlineLevel="0" collapsed="false">
      <c r="A8" s="0" t="n">
        <f aca="false">INDEX(BucketTable,MATCH(B8,SumMonths,0),1)</f>
        <v>2</v>
      </c>
      <c r="B8" s="167" t="n">
        <v>36923</v>
      </c>
      <c r="C8" s="156" t="s">
        <v>110</v>
      </c>
      <c r="D8" s="156" t="s">
        <v>15</v>
      </c>
      <c r="E8" s="157" t="n">
        <v>0</v>
      </c>
      <c r="F8" s="156" t="n">
        <v>0</v>
      </c>
      <c r="G8" s="157" t="n">
        <v>0</v>
      </c>
      <c r="H8" s="157" t="n">
        <v>0.0005</v>
      </c>
      <c r="I8" s="157" t="n">
        <v>0</v>
      </c>
      <c r="J8" s="156" t="n">
        <v>0</v>
      </c>
    </row>
    <row r="9" customFormat="false" ht="12.75" hidden="false" customHeight="false" outlineLevel="0" collapsed="false">
      <c r="A9" s="0" t="n">
        <f aca="false">INDEX(BucketTable,MATCH(B9,SumMonths,0),1)</f>
        <v>2</v>
      </c>
      <c r="B9" s="167" t="n">
        <v>36923</v>
      </c>
      <c r="C9" s="156" t="s">
        <v>112</v>
      </c>
      <c r="D9" s="156" t="s">
        <v>15</v>
      </c>
      <c r="E9" s="157" t="n">
        <v>13.1234711</v>
      </c>
      <c r="F9" s="156" t="n">
        <v>0</v>
      </c>
      <c r="G9" s="157" t="n">
        <v>13.1234711</v>
      </c>
      <c r="H9" s="157" t="n">
        <v>0.055</v>
      </c>
      <c r="I9" s="157" t="n">
        <v>0.7217909105</v>
      </c>
      <c r="J9" s="156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3</v>
      </c>
      <c r="B10" s="167" t="n">
        <v>36951</v>
      </c>
      <c r="C10" s="156" t="s">
        <v>111</v>
      </c>
      <c r="D10" s="156" t="s">
        <v>15</v>
      </c>
      <c r="E10" s="157" t="n">
        <v>-15.40669912</v>
      </c>
      <c r="F10" s="156" t="n">
        <v>0</v>
      </c>
      <c r="G10" s="157" t="n">
        <v>-15.40669912</v>
      </c>
      <c r="H10" s="157" t="n">
        <v>0.06</v>
      </c>
      <c r="I10" s="157" t="n">
        <v>-0.9244019472</v>
      </c>
      <c r="J10" s="156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3</v>
      </c>
      <c r="B11" s="167" t="n">
        <v>36951</v>
      </c>
      <c r="C11" s="156" t="s">
        <v>112</v>
      </c>
      <c r="D11" s="156" t="s">
        <v>15</v>
      </c>
      <c r="E11" s="157" t="n">
        <v>89.45825295</v>
      </c>
      <c r="F11" s="156" t="n">
        <v>0</v>
      </c>
      <c r="G11" s="157" t="n">
        <v>89.45825295</v>
      </c>
      <c r="H11" s="157" t="n">
        <v>0.06</v>
      </c>
      <c r="I11" s="157" t="n">
        <v>5.367495177</v>
      </c>
      <c r="J11" s="156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4</v>
      </c>
      <c r="B12" s="167" t="n">
        <v>36982</v>
      </c>
      <c r="C12" s="156" t="s">
        <v>112</v>
      </c>
      <c r="D12" s="156" t="s">
        <v>15</v>
      </c>
      <c r="E12" s="157" t="n">
        <v>-89.03479339</v>
      </c>
      <c r="F12" s="156" t="n">
        <v>0</v>
      </c>
      <c r="G12" s="157" t="n">
        <v>-89.03479339</v>
      </c>
      <c r="H12" s="157" t="n">
        <v>0.02</v>
      </c>
      <c r="I12" s="157" t="n">
        <v>-1.7806958678</v>
      </c>
      <c r="J12" s="156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5</v>
      </c>
      <c r="B13" s="167" t="n">
        <v>37012</v>
      </c>
      <c r="C13" s="156" t="s">
        <v>113</v>
      </c>
      <c r="D13" s="156" t="s">
        <v>15</v>
      </c>
      <c r="E13" s="157" t="n">
        <v>0</v>
      </c>
      <c r="F13" s="156" t="n">
        <v>0</v>
      </c>
      <c r="G13" s="157" t="n">
        <v>0</v>
      </c>
      <c r="H13" s="157" t="n">
        <v>0.0005</v>
      </c>
      <c r="I13" s="157" t="n">
        <v>0</v>
      </c>
      <c r="J13" s="156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6</v>
      </c>
      <c r="B14" s="167" t="n">
        <v>37043</v>
      </c>
      <c r="C14" s="156" t="s">
        <v>113</v>
      </c>
      <c r="D14" s="156" t="s">
        <v>15</v>
      </c>
      <c r="E14" s="157" t="n">
        <v>0</v>
      </c>
      <c r="F14" s="156" t="n">
        <v>0</v>
      </c>
      <c r="G14" s="157" t="n">
        <v>0</v>
      </c>
      <c r="H14" s="157" t="n">
        <v>0.0005</v>
      </c>
      <c r="I14" s="157" t="n">
        <v>0</v>
      </c>
      <c r="J14" s="156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7</v>
      </c>
      <c r="B15" s="167" t="n">
        <v>37073</v>
      </c>
      <c r="C15" s="156" t="s">
        <v>113</v>
      </c>
      <c r="D15" s="156" t="s">
        <v>15</v>
      </c>
      <c r="E15" s="157" t="n">
        <v>0</v>
      </c>
      <c r="F15" s="156" t="n">
        <v>0</v>
      </c>
      <c r="G15" s="157" t="n">
        <v>0</v>
      </c>
      <c r="H15" s="157" t="n">
        <v>0.0005</v>
      </c>
      <c r="I15" s="157" t="n">
        <v>0</v>
      </c>
      <c r="J15" s="156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7</v>
      </c>
      <c r="B16" s="167" t="n">
        <v>37073</v>
      </c>
      <c r="C16" s="156" t="s">
        <v>112</v>
      </c>
      <c r="D16" s="156" t="s">
        <v>15</v>
      </c>
      <c r="E16" s="157" t="n">
        <v>-97.63998846</v>
      </c>
      <c r="F16" s="156" t="n">
        <v>0</v>
      </c>
      <c r="G16" s="157" t="n">
        <v>-97.63998846</v>
      </c>
      <c r="H16" s="157" t="n">
        <v>0.02</v>
      </c>
      <c r="I16" s="157" t="n">
        <v>-1.9527997692</v>
      </c>
      <c r="J16" s="156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8</v>
      </c>
      <c r="B17" s="167" t="n">
        <v>37104</v>
      </c>
      <c r="C17" s="156" t="s">
        <v>113</v>
      </c>
      <c r="D17" s="156" t="s">
        <v>15</v>
      </c>
      <c r="E17" s="157" t="n">
        <v>0</v>
      </c>
      <c r="F17" s="156" t="n">
        <v>0</v>
      </c>
      <c r="G17" s="157" t="n">
        <v>0</v>
      </c>
      <c r="H17" s="157" t="n">
        <v>0.0005</v>
      </c>
      <c r="I17" s="157" t="n">
        <v>0</v>
      </c>
      <c r="J17" s="156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8</v>
      </c>
      <c r="B18" s="167" t="n">
        <v>37104</v>
      </c>
      <c r="C18" s="156" t="s">
        <v>112</v>
      </c>
      <c r="D18" s="156" t="s">
        <v>15</v>
      </c>
      <c r="E18" s="157" t="n">
        <v>0</v>
      </c>
      <c r="F18" s="156" t="n">
        <v>0</v>
      </c>
      <c r="G18" s="157" t="n">
        <v>0</v>
      </c>
      <c r="H18" s="157" t="n">
        <v>0.02</v>
      </c>
      <c r="I18" s="157" t="n">
        <v>0</v>
      </c>
      <c r="J18" s="156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8</v>
      </c>
      <c r="B19" s="167" t="n">
        <v>37135</v>
      </c>
      <c r="C19" s="156" t="s">
        <v>113</v>
      </c>
      <c r="D19" s="156" t="s">
        <v>15</v>
      </c>
      <c r="E19" s="157" t="n">
        <v>0</v>
      </c>
      <c r="F19" s="156" t="n">
        <v>0</v>
      </c>
      <c r="G19" s="157" t="n">
        <v>0</v>
      </c>
      <c r="H19" s="157" t="n">
        <v>0.0005</v>
      </c>
      <c r="I19" s="157" t="n">
        <v>0</v>
      </c>
      <c r="J19" s="156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8</v>
      </c>
      <c r="B20" s="167" t="n">
        <v>37135</v>
      </c>
      <c r="C20" s="156" t="s">
        <v>112</v>
      </c>
      <c r="D20" s="156" t="s">
        <v>15</v>
      </c>
      <c r="E20" s="157" t="n">
        <v>0</v>
      </c>
      <c r="F20" s="156" t="n">
        <v>0</v>
      </c>
      <c r="G20" s="157" t="n">
        <v>0</v>
      </c>
      <c r="H20" s="157" t="n">
        <v>0.02</v>
      </c>
      <c r="I20" s="157" t="n">
        <v>0</v>
      </c>
      <c r="J20" s="156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8</v>
      </c>
      <c r="B21" s="167" t="n">
        <v>37165</v>
      </c>
      <c r="C21" s="156" t="s">
        <v>113</v>
      </c>
      <c r="D21" s="156" t="s">
        <v>15</v>
      </c>
      <c r="E21" s="157" t="n">
        <v>0</v>
      </c>
      <c r="F21" s="156" t="n">
        <v>0</v>
      </c>
      <c r="G21" s="157" t="n">
        <v>0</v>
      </c>
      <c r="H21" s="157" t="n">
        <v>0.0005</v>
      </c>
      <c r="I21" s="157" t="n">
        <v>0</v>
      </c>
      <c r="J21" s="156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8</v>
      </c>
      <c r="B22" s="167" t="n">
        <v>37165</v>
      </c>
      <c r="C22" s="156" t="s">
        <v>112</v>
      </c>
      <c r="D22" s="156" t="s">
        <v>15</v>
      </c>
      <c r="E22" s="157" t="n">
        <v>0</v>
      </c>
      <c r="F22" s="156" t="n">
        <v>0</v>
      </c>
      <c r="G22" s="157" t="n">
        <v>0</v>
      </c>
      <c r="H22" s="157" t="n">
        <v>0.02</v>
      </c>
      <c r="I22" s="157" t="n">
        <v>0</v>
      </c>
      <c r="J22" s="156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191</v>
      </c>
      <c r="B1" s="158" t="s">
        <v>192</v>
      </c>
      <c r="C1" s="159" t="s">
        <v>155</v>
      </c>
      <c r="D1" s="160" t="n">
        <f aca="false">SUM(D4:D65536)</f>
        <v>15.25224682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13.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110</v>
      </c>
      <c r="D4" s="157" t="n">
        <v>0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111</v>
      </c>
      <c r="D5" s="157" t="n">
        <v>115.2938019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112</v>
      </c>
      <c r="D6" s="157" t="n">
        <v>-15.9484956</v>
      </c>
    </row>
    <row r="7" customFormat="false" ht="12.75" hidden="false" customHeight="false" outlineLevel="0" collapsed="false">
      <c r="A7" s="0" t="n">
        <f aca="false">INDEX(BucketTable,MATCH(B7,SumMonths,0),1)</f>
        <v>2</v>
      </c>
      <c r="B7" s="167" t="n">
        <v>36923</v>
      </c>
      <c r="C7" s="156" t="s">
        <v>110</v>
      </c>
      <c r="D7" s="157" t="n">
        <v>0</v>
      </c>
    </row>
    <row r="8" customFormat="false" ht="12.75" hidden="false" customHeight="false" outlineLevel="0" collapsed="false">
      <c r="A8" s="0" t="n">
        <f aca="false">INDEX(BucketTable,MATCH(B8,SumMonths,0),1)</f>
        <v>2</v>
      </c>
      <c r="B8" s="167" t="n">
        <v>36923</v>
      </c>
      <c r="C8" s="156" t="s">
        <v>112</v>
      </c>
      <c r="D8" s="157" t="n">
        <v>13.12347109</v>
      </c>
    </row>
    <row r="9" customFormat="false" ht="12.75" hidden="false" customHeight="false" outlineLevel="0" collapsed="false">
      <c r="A9" s="0" t="n">
        <f aca="false">INDEX(BucketTable,MATCH(B9,SumMonths,0),1)</f>
        <v>3</v>
      </c>
      <c r="B9" s="167" t="n">
        <v>36951</v>
      </c>
      <c r="C9" s="156" t="s">
        <v>112</v>
      </c>
      <c r="D9" s="157" t="n">
        <v>89.45825275</v>
      </c>
    </row>
    <row r="10" customFormat="false" ht="12.75" hidden="false" customHeight="false" outlineLevel="0" collapsed="false">
      <c r="A10" s="0" t="n">
        <f aca="false">INDEX(BucketTable,MATCH(B10,SumMonths,0),1)</f>
        <v>4</v>
      </c>
      <c r="B10" s="167" t="n">
        <v>36982</v>
      </c>
      <c r="C10" s="156" t="s">
        <v>112</v>
      </c>
      <c r="D10" s="157" t="n">
        <v>-89.03479339</v>
      </c>
    </row>
    <row r="11" customFormat="false" ht="12.75" hidden="false" customHeight="false" outlineLevel="0" collapsed="false">
      <c r="A11" s="0" t="n">
        <f aca="false">INDEX(BucketTable,MATCH(B11,SumMonths,0),1)</f>
        <v>5</v>
      </c>
      <c r="B11" s="167" t="n">
        <v>37012</v>
      </c>
      <c r="C11" s="156" t="s">
        <v>113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5</v>
      </c>
      <c r="B12" s="167" t="n">
        <v>37012</v>
      </c>
      <c r="C12" s="156" t="s">
        <v>112</v>
      </c>
      <c r="D12" s="157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6</v>
      </c>
      <c r="B13" s="167" t="n">
        <v>37043</v>
      </c>
      <c r="C13" s="156" t="s">
        <v>113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6</v>
      </c>
      <c r="B14" s="167" t="n">
        <v>37043</v>
      </c>
      <c r="C14" s="156" t="s">
        <v>112</v>
      </c>
      <c r="D14" s="157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7</v>
      </c>
      <c r="B15" s="167" t="n">
        <v>37073</v>
      </c>
      <c r="C15" s="156" t="s">
        <v>113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7</v>
      </c>
      <c r="B16" s="167" t="n">
        <v>37073</v>
      </c>
      <c r="C16" s="156" t="s">
        <v>112</v>
      </c>
      <c r="D16" s="157" t="n">
        <v>-97.63998992</v>
      </c>
    </row>
    <row r="17" customFormat="false" ht="12.75" hidden="false" customHeight="false" outlineLevel="0" collapsed="false">
      <c r="A17" s="0" t="n">
        <f aca="false">INDEX(BucketTable,MATCH(B17,SumMonths,0),1)</f>
        <v>8</v>
      </c>
      <c r="B17" s="167" t="n">
        <v>37104</v>
      </c>
      <c r="C17" s="156" t="s">
        <v>113</v>
      </c>
      <c r="D17" s="157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8</v>
      </c>
      <c r="B18" s="167" t="n">
        <v>37104</v>
      </c>
      <c r="C18" s="156" t="s">
        <v>112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8</v>
      </c>
      <c r="B19" s="167" t="n">
        <v>37135</v>
      </c>
      <c r="C19" s="156" t="s">
        <v>113</v>
      </c>
      <c r="D19" s="157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8</v>
      </c>
      <c r="B20" s="167" t="n">
        <v>37135</v>
      </c>
      <c r="C20" s="156" t="s">
        <v>112</v>
      </c>
      <c r="D20" s="157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8</v>
      </c>
      <c r="B21" s="167" t="n">
        <v>37165</v>
      </c>
      <c r="C21" s="156" t="s">
        <v>113</v>
      </c>
      <c r="D21" s="157" t="n">
        <v>-1E-008</v>
      </c>
    </row>
    <row r="22" customFormat="false" ht="12.75" hidden="false" customHeight="false" outlineLevel="0" collapsed="false">
      <c r="A22" s="0" t="n">
        <f aca="false">INDEX(BucketTable,MATCH(B22,SumMonths,0),1)</f>
        <v>8</v>
      </c>
      <c r="B22" s="167" t="n">
        <v>37165</v>
      </c>
      <c r="C22" s="156" t="s">
        <v>112</v>
      </c>
      <c r="D22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193</v>
      </c>
      <c r="B1" s="158" t="s">
        <v>194</v>
      </c>
      <c r="C1" s="159" t="s">
        <v>155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13.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116</v>
      </c>
      <c r="D4" s="157" t="n">
        <v>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67" t="n">
        <v>36923</v>
      </c>
      <c r="C5" s="156" t="s">
        <v>116</v>
      </c>
      <c r="D5" s="157" t="n">
        <v>0</v>
      </c>
    </row>
    <row r="6" customFormat="false" ht="12.75" hidden="false" customHeight="false" outlineLevel="0" collapsed="false">
      <c r="A6" s="0" t="n">
        <f aca="false">INDEX(BucketTable,MATCH(B6,SumMonths,0),1)</f>
        <v>3</v>
      </c>
      <c r="B6" s="167" t="n">
        <v>36951</v>
      </c>
      <c r="C6" s="156" t="s">
        <v>116</v>
      </c>
      <c r="D6" s="157" t="n">
        <v>0</v>
      </c>
    </row>
    <row r="7" customFormat="false" ht="12.75" hidden="false" customHeight="false" outlineLevel="0" collapsed="false">
      <c r="A7" s="0" t="n">
        <f aca="false">INDEX(BucketTable,MATCH(B7,SumMonths,0),1)</f>
        <v>4</v>
      </c>
      <c r="B7" s="167" t="n">
        <v>36982</v>
      </c>
      <c r="C7" s="156" t="s">
        <v>116</v>
      </c>
      <c r="D7" s="157" t="n">
        <v>0</v>
      </c>
    </row>
    <row r="8" customFormat="false" ht="12.75" hidden="false" customHeight="false" outlineLevel="0" collapsed="false">
      <c r="A8" s="0" t="n">
        <f aca="false">INDEX(BucketTable,MATCH(B8,SumMonths,0),1)</f>
        <v>5</v>
      </c>
      <c r="B8" s="167" t="n">
        <v>37012</v>
      </c>
      <c r="C8" s="156" t="s">
        <v>116</v>
      </c>
      <c r="D8" s="157" t="n">
        <v>0</v>
      </c>
    </row>
    <row r="9" customFormat="false" ht="12.75" hidden="false" customHeight="false" outlineLevel="0" collapsed="false">
      <c r="A9" s="0" t="n">
        <f aca="false">INDEX(BucketTable,MATCH(B9,SumMonths,0),1)</f>
        <v>6</v>
      </c>
      <c r="B9" s="167" t="n">
        <v>37043</v>
      </c>
      <c r="C9" s="156" t="s">
        <v>116</v>
      </c>
      <c r="D9" s="157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7</v>
      </c>
      <c r="B10" s="167" t="n">
        <v>37073</v>
      </c>
      <c r="C10" s="156" t="s">
        <v>116</v>
      </c>
      <c r="D10" s="157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67" t="n">
        <v>37104</v>
      </c>
      <c r="C11" s="156" t="s">
        <v>116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8</v>
      </c>
      <c r="B12" s="167" t="n">
        <v>37135</v>
      </c>
      <c r="C12" s="156" t="s">
        <v>116</v>
      </c>
      <c r="D12" s="157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8</v>
      </c>
      <c r="B13" s="167" t="n">
        <v>37165</v>
      </c>
      <c r="C13" s="156" t="s">
        <v>116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8</v>
      </c>
      <c r="B14" s="167" t="n">
        <v>37196</v>
      </c>
      <c r="C14" s="156" t="s">
        <v>116</v>
      </c>
      <c r="D14" s="157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8</v>
      </c>
      <c r="B15" s="167" t="n">
        <v>37226</v>
      </c>
      <c r="C15" s="156" t="s">
        <v>116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9</v>
      </c>
      <c r="B16" s="167" t="n">
        <v>37257</v>
      </c>
      <c r="C16" s="156" t="s">
        <v>116</v>
      </c>
      <c r="D16" s="157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9</v>
      </c>
      <c r="B17" s="167" t="n">
        <v>37288</v>
      </c>
      <c r="C17" s="156" t="s">
        <v>116</v>
      </c>
      <c r="D17" s="157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9</v>
      </c>
      <c r="B18" s="167" t="n">
        <v>37316</v>
      </c>
      <c r="C18" s="156" t="s">
        <v>116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9</v>
      </c>
      <c r="B19" s="167" t="n">
        <v>37347</v>
      </c>
      <c r="C19" s="156" t="s">
        <v>116</v>
      </c>
      <c r="D19" s="157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9</v>
      </c>
      <c r="B20" s="167" t="n">
        <v>37377</v>
      </c>
      <c r="C20" s="156" t="s">
        <v>116</v>
      </c>
      <c r="D20" s="157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9</v>
      </c>
      <c r="B21" s="167" t="n">
        <v>37408</v>
      </c>
      <c r="C21" s="156" t="s">
        <v>116</v>
      </c>
      <c r="D21" s="157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9</v>
      </c>
      <c r="B22" s="167" t="n">
        <v>37438</v>
      </c>
      <c r="C22" s="156" t="s">
        <v>116</v>
      </c>
      <c r="D22" s="157" t="n">
        <v>0</v>
      </c>
    </row>
    <row r="23" customFormat="false" ht="12.75" hidden="false" customHeight="false" outlineLevel="0" collapsed="false">
      <c r="A23" s="0" t="n">
        <f aca="false">INDEX(BucketTable,MATCH(B23,SumMonths,0),1)</f>
        <v>9</v>
      </c>
      <c r="B23" s="167" t="n">
        <v>37469</v>
      </c>
      <c r="C23" s="156" t="s">
        <v>116</v>
      </c>
      <c r="D23" s="157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9</v>
      </c>
      <c r="B24" s="167" t="n">
        <v>37500</v>
      </c>
      <c r="C24" s="156" t="s">
        <v>116</v>
      </c>
      <c r="D24" s="157" t="n">
        <v>0</v>
      </c>
    </row>
    <row r="25" customFormat="false" ht="12.75" hidden="false" customHeight="false" outlineLevel="0" collapsed="false">
      <c r="A25" s="0" t="n">
        <f aca="false">INDEX(BucketTable,MATCH(B25,SumMonths,0),1)</f>
        <v>9</v>
      </c>
      <c r="B25" s="167" t="n">
        <v>37530</v>
      </c>
      <c r="C25" s="156" t="s">
        <v>116</v>
      </c>
      <c r="D25" s="157" t="n">
        <v>0</v>
      </c>
    </row>
    <row r="26" customFormat="false" ht="12.75" hidden="false" customHeight="false" outlineLevel="0" collapsed="false">
      <c r="A26" s="0" t="n">
        <f aca="false">INDEX(BucketTable,MATCH(B26,SumMonths,0),1)</f>
        <v>9</v>
      </c>
      <c r="B26" s="167" t="n">
        <v>37561</v>
      </c>
      <c r="C26" s="156" t="s">
        <v>116</v>
      </c>
      <c r="D26" s="157" t="n">
        <v>0</v>
      </c>
    </row>
    <row r="27" customFormat="false" ht="12.75" hidden="false" customHeight="false" outlineLevel="0" collapsed="false">
      <c r="A27" s="0" t="n">
        <f aca="false">INDEX(BucketTable,MATCH(B27,SumMonths,0),1)</f>
        <v>9</v>
      </c>
      <c r="B27" s="167" t="n">
        <v>37591</v>
      </c>
      <c r="C27" s="156" t="s">
        <v>116</v>
      </c>
      <c r="D27" s="157" t="n">
        <v>0</v>
      </c>
    </row>
    <row r="28" customFormat="false" ht="12.75" hidden="false" customHeight="false" outlineLevel="0" collapsed="false">
      <c r="A28" s="0" t="n">
        <f aca="false">INDEX(BucketTable,MATCH(B28,SumMonths,0),1)</f>
        <v>10</v>
      </c>
      <c r="B28" s="167" t="n">
        <v>37622</v>
      </c>
      <c r="C28" s="156" t="s">
        <v>116</v>
      </c>
      <c r="D28" s="157" t="n">
        <v>0</v>
      </c>
    </row>
    <row r="29" customFormat="false" ht="12.75" hidden="false" customHeight="false" outlineLevel="0" collapsed="false">
      <c r="A29" s="0" t="n">
        <f aca="false">INDEX(BucketTable,MATCH(B29,SumMonths,0),1)</f>
        <v>10</v>
      </c>
      <c r="B29" s="167" t="n">
        <v>37653</v>
      </c>
      <c r="C29" s="156" t="s">
        <v>116</v>
      </c>
      <c r="D29" s="157" t="n">
        <v>0</v>
      </c>
    </row>
    <row r="30" customFormat="false" ht="12.75" hidden="false" customHeight="false" outlineLevel="0" collapsed="false">
      <c r="A30" s="0" t="n">
        <f aca="false">INDEX(BucketTable,MATCH(B30,SumMonths,0),1)</f>
        <v>10</v>
      </c>
      <c r="B30" s="167" t="n">
        <v>37681</v>
      </c>
      <c r="C30" s="156" t="s">
        <v>116</v>
      </c>
      <c r="D30" s="157" t="n">
        <v>0</v>
      </c>
    </row>
    <row r="31" customFormat="false" ht="12.75" hidden="false" customHeight="false" outlineLevel="0" collapsed="false">
      <c r="A31" s="0" t="n">
        <f aca="false">INDEX(BucketTable,MATCH(B31,SumMonths,0),1)</f>
        <v>10</v>
      </c>
      <c r="B31" s="167" t="n">
        <v>37712</v>
      </c>
      <c r="C31" s="156" t="s">
        <v>116</v>
      </c>
      <c r="D31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6" width="9.7"/>
    <col collapsed="false" customWidth="true" hidden="false" outlineLevel="0" max="5" min="5" style="157" width="13.85"/>
    <col collapsed="false" customWidth="true" hidden="false" outlineLevel="0" max="6" min="6" style="156" width="12.56"/>
    <col collapsed="false" customWidth="true" hidden="false" outlineLevel="0" max="7" min="7" style="157" width="11.56"/>
    <col collapsed="false" customWidth="true" hidden="false" outlineLevel="0" max="8" min="8" style="157" width="11.99"/>
    <col collapsed="false" customWidth="true" hidden="false" outlineLevel="0" max="9" min="9" style="157" width="11.7"/>
    <col collapsed="false" customWidth="true" hidden="false" outlineLevel="0" max="10" min="10" style="156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195</v>
      </c>
      <c r="B1" s="158" t="s">
        <v>196</v>
      </c>
      <c r="C1" s="168" t="s">
        <v>197</v>
      </c>
      <c r="D1" s="159" t="s">
        <v>198</v>
      </c>
      <c r="E1" s="160" t="n">
        <f aca="false">SUM(E4:E65536)</f>
        <v>0</v>
      </c>
      <c r="F1" s="159" t="s">
        <v>166</v>
      </c>
      <c r="G1" s="160" t="n">
        <f aca="false">SUM(G4:G65536)</f>
        <v>0</v>
      </c>
      <c r="H1" s="169"/>
      <c r="I1" s="169"/>
      <c r="J1" s="170"/>
    </row>
    <row r="2" customFormat="false" ht="12.75" hidden="false" customHeight="false" outlineLevel="0" collapsed="false">
      <c r="B2" s="171" t="s">
        <v>156</v>
      </c>
      <c r="C2" s="162"/>
      <c r="D2" s="162"/>
      <c r="E2" s="163" t="s">
        <v>157</v>
      </c>
      <c r="F2" s="161" t="s">
        <v>167</v>
      </c>
      <c r="G2" s="172" t="s">
        <v>168</v>
      </c>
      <c r="H2" s="161" t="s">
        <v>169</v>
      </c>
      <c r="I2" s="172" t="s">
        <v>170</v>
      </c>
      <c r="J2" s="173" t="s">
        <v>171</v>
      </c>
    </row>
    <row r="3" customFormat="false" ht="13.5" hidden="false" customHeight="false" outlineLevel="0" collapsed="false">
      <c r="A3" s="114" t="s">
        <v>158</v>
      </c>
      <c r="B3" s="164" t="s">
        <v>159</v>
      </c>
      <c r="C3" s="165" t="s">
        <v>160</v>
      </c>
      <c r="D3" s="165" t="s">
        <v>172</v>
      </c>
      <c r="E3" s="166" t="s">
        <v>161</v>
      </c>
      <c r="F3" s="174" t="s">
        <v>161</v>
      </c>
      <c r="G3" s="166" t="s">
        <v>161</v>
      </c>
      <c r="H3" s="174" t="s">
        <v>173</v>
      </c>
      <c r="I3" s="166" t="s">
        <v>161</v>
      </c>
      <c r="J3" s="175" t="s">
        <v>174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110</v>
      </c>
      <c r="D4" s="156" t="s">
        <v>15</v>
      </c>
      <c r="E4" s="157" t="n">
        <v>0</v>
      </c>
      <c r="F4" s="156" t="n">
        <v>0</v>
      </c>
      <c r="G4" s="157" t="n">
        <v>0</v>
      </c>
      <c r="H4" s="157" t="n">
        <v>0.0005</v>
      </c>
      <c r="I4" s="157" t="n">
        <v>0</v>
      </c>
      <c r="J4" s="156" t="n">
        <v>100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67" t="n">
        <v>36923</v>
      </c>
      <c r="C5" s="156" t="s">
        <v>110</v>
      </c>
      <c r="D5" s="156" t="s">
        <v>15</v>
      </c>
      <c r="E5" s="157" t="n">
        <v>0</v>
      </c>
      <c r="F5" s="156" t="n">
        <v>0</v>
      </c>
      <c r="G5" s="157" t="n">
        <v>0</v>
      </c>
      <c r="H5" s="157" t="n">
        <v>0.0005</v>
      </c>
      <c r="I5" s="157" t="n">
        <v>0</v>
      </c>
      <c r="J5" s="156" t="n">
        <v>0</v>
      </c>
    </row>
    <row r="6" customFormat="false" ht="12.75" hidden="false" customHeight="false" outlineLevel="0" collapsed="false">
      <c r="A6" s="0" t="n">
        <f aca="false">INDEX(BucketTable,MATCH(B6,SumMonths,0),1)</f>
        <v>2</v>
      </c>
      <c r="B6" s="167" t="n">
        <v>36923</v>
      </c>
      <c r="C6" s="156" t="s">
        <v>112</v>
      </c>
      <c r="D6" s="156" t="s">
        <v>15</v>
      </c>
      <c r="E6" s="157" t="n">
        <v>0</v>
      </c>
      <c r="F6" s="156" t="n">
        <v>0</v>
      </c>
      <c r="G6" s="157" t="n">
        <v>0</v>
      </c>
      <c r="H6" s="157" t="n">
        <v>0.055</v>
      </c>
      <c r="I6" s="157" t="n">
        <v>0</v>
      </c>
      <c r="J6" s="156" t="n">
        <v>0</v>
      </c>
    </row>
    <row r="7" customFormat="false" ht="12.75" hidden="false" customHeight="false" outlineLevel="0" collapsed="false">
      <c r="A7" s="0" t="n">
        <f aca="false">INDEX(BucketTable,MATCH(B7,SumMonths,0),1)</f>
        <v>4</v>
      </c>
      <c r="B7" s="167" t="n">
        <v>36982</v>
      </c>
      <c r="C7" s="156" t="s">
        <v>112</v>
      </c>
      <c r="D7" s="156" t="s">
        <v>15</v>
      </c>
      <c r="E7" s="157" t="n">
        <v>0</v>
      </c>
      <c r="F7" s="156" t="n">
        <v>0</v>
      </c>
      <c r="G7" s="157" t="n">
        <v>0</v>
      </c>
      <c r="H7" s="157" t="n">
        <v>0.02</v>
      </c>
      <c r="I7" s="157" t="n">
        <v>0</v>
      </c>
      <c r="J7" s="156" t="n">
        <v>0</v>
      </c>
    </row>
    <row r="8" customFormat="false" ht="12.75" hidden="false" customHeight="false" outlineLevel="0" collapsed="false">
      <c r="A8" s="0" t="n">
        <f aca="false">INDEX(BucketTable,MATCH(B8,SumMonths,0),1)</f>
        <v>5</v>
      </c>
      <c r="B8" s="167" t="n">
        <v>37012</v>
      </c>
      <c r="C8" s="156" t="s">
        <v>122</v>
      </c>
      <c r="D8" s="156" t="s">
        <v>15</v>
      </c>
      <c r="E8" s="157" t="n">
        <v>0</v>
      </c>
      <c r="F8" s="156" t="n">
        <v>0</v>
      </c>
      <c r="G8" s="157" t="n">
        <v>0</v>
      </c>
      <c r="H8" s="157" t="n">
        <v>-0.0025</v>
      </c>
      <c r="I8" s="157" t="n">
        <v>0</v>
      </c>
      <c r="J8" s="156" t="n">
        <v>0</v>
      </c>
    </row>
    <row r="9" customFormat="false" ht="12.75" hidden="false" customHeight="false" outlineLevel="0" collapsed="false">
      <c r="A9" s="0" t="n">
        <f aca="false">INDEX(BucketTable,MATCH(B9,SumMonths,0),1)</f>
        <v>5</v>
      </c>
      <c r="B9" s="167" t="n">
        <v>37012</v>
      </c>
      <c r="C9" s="156" t="s">
        <v>123</v>
      </c>
      <c r="D9" s="156" t="s">
        <v>15</v>
      </c>
      <c r="E9" s="157" t="n">
        <v>0</v>
      </c>
      <c r="F9" s="156" t="n">
        <v>0</v>
      </c>
      <c r="G9" s="157" t="n">
        <v>0</v>
      </c>
      <c r="H9" s="157" t="n">
        <v>0.02</v>
      </c>
      <c r="I9" s="157" t="n">
        <v>0</v>
      </c>
      <c r="J9" s="156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6</v>
      </c>
      <c r="B10" s="167" t="n">
        <v>37043</v>
      </c>
      <c r="C10" s="156" t="s">
        <v>122</v>
      </c>
      <c r="D10" s="156" t="s">
        <v>15</v>
      </c>
      <c r="E10" s="157" t="n">
        <v>0</v>
      </c>
      <c r="F10" s="156" t="n">
        <v>0</v>
      </c>
      <c r="G10" s="157" t="n">
        <v>0</v>
      </c>
      <c r="H10" s="157" t="n">
        <v>-0.0025</v>
      </c>
      <c r="I10" s="157" t="n">
        <v>0</v>
      </c>
      <c r="J10" s="156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6</v>
      </c>
      <c r="B11" s="167" t="n">
        <v>37043</v>
      </c>
      <c r="C11" s="156" t="s">
        <v>123</v>
      </c>
      <c r="D11" s="156" t="s">
        <v>15</v>
      </c>
      <c r="E11" s="157" t="n">
        <v>0</v>
      </c>
      <c r="F11" s="156" t="n">
        <v>0</v>
      </c>
      <c r="G11" s="157" t="n">
        <v>0</v>
      </c>
      <c r="H11" s="157" t="n">
        <v>0.02</v>
      </c>
      <c r="I11" s="157" t="n">
        <v>0</v>
      </c>
      <c r="J11" s="156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7</v>
      </c>
      <c r="B12" s="167" t="n">
        <v>37073</v>
      </c>
      <c r="C12" s="156" t="s">
        <v>122</v>
      </c>
      <c r="D12" s="156" t="s">
        <v>15</v>
      </c>
      <c r="E12" s="157" t="n">
        <v>0</v>
      </c>
      <c r="F12" s="156" t="n">
        <v>0</v>
      </c>
      <c r="G12" s="157" t="n">
        <v>0</v>
      </c>
      <c r="H12" s="157" t="n">
        <v>-0.0025</v>
      </c>
      <c r="I12" s="157" t="n">
        <v>0</v>
      </c>
      <c r="J12" s="156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7</v>
      </c>
      <c r="B13" s="167" t="n">
        <v>37073</v>
      </c>
      <c r="C13" s="156" t="s">
        <v>123</v>
      </c>
      <c r="D13" s="156" t="s">
        <v>15</v>
      </c>
      <c r="E13" s="157" t="n">
        <v>0</v>
      </c>
      <c r="F13" s="156" t="n">
        <v>0</v>
      </c>
      <c r="G13" s="157" t="n">
        <v>0</v>
      </c>
      <c r="H13" s="157" t="n">
        <v>0.02</v>
      </c>
      <c r="I13" s="157" t="n">
        <v>0</v>
      </c>
      <c r="J13" s="156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8</v>
      </c>
      <c r="B14" s="167" t="n">
        <v>37104</v>
      </c>
      <c r="C14" s="156" t="s">
        <v>122</v>
      </c>
      <c r="D14" s="156" t="s">
        <v>15</v>
      </c>
      <c r="E14" s="157" t="n">
        <v>0</v>
      </c>
      <c r="F14" s="156" t="n">
        <v>0</v>
      </c>
      <c r="G14" s="157" t="n">
        <v>0</v>
      </c>
      <c r="H14" s="157" t="n">
        <v>-0.0025</v>
      </c>
      <c r="I14" s="157" t="n">
        <v>0</v>
      </c>
      <c r="J14" s="156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8</v>
      </c>
      <c r="B15" s="167" t="n">
        <v>37104</v>
      </c>
      <c r="C15" s="156" t="s">
        <v>123</v>
      </c>
      <c r="D15" s="156" t="s">
        <v>15</v>
      </c>
      <c r="E15" s="157" t="n">
        <v>0</v>
      </c>
      <c r="F15" s="156" t="n">
        <v>0</v>
      </c>
      <c r="G15" s="157" t="n">
        <v>0</v>
      </c>
      <c r="H15" s="157" t="n">
        <v>0.02</v>
      </c>
      <c r="I15" s="157" t="n">
        <v>0</v>
      </c>
      <c r="J15" s="156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8</v>
      </c>
      <c r="B16" s="167" t="n">
        <v>37135</v>
      </c>
      <c r="C16" s="156" t="s">
        <v>122</v>
      </c>
      <c r="D16" s="156" t="s">
        <v>15</v>
      </c>
      <c r="E16" s="157" t="n">
        <v>0</v>
      </c>
      <c r="F16" s="156" t="n">
        <v>0</v>
      </c>
      <c r="G16" s="157" t="n">
        <v>0</v>
      </c>
      <c r="H16" s="157" t="n">
        <v>-0.0025</v>
      </c>
      <c r="I16" s="157" t="n">
        <v>0</v>
      </c>
      <c r="J16" s="156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8</v>
      </c>
      <c r="B17" s="167" t="n">
        <v>37135</v>
      </c>
      <c r="C17" s="156" t="s">
        <v>123</v>
      </c>
      <c r="D17" s="156" t="s">
        <v>15</v>
      </c>
      <c r="E17" s="157" t="n">
        <v>0</v>
      </c>
      <c r="F17" s="156" t="n">
        <v>0</v>
      </c>
      <c r="G17" s="157" t="n">
        <v>0</v>
      </c>
      <c r="H17" s="157" t="n">
        <v>0.02</v>
      </c>
      <c r="I17" s="157" t="n">
        <v>0</v>
      </c>
      <c r="J17" s="156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8</v>
      </c>
      <c r="B18" s="167" t="n">
        <v>37165</v>
      </c>
      <c r="C18" s="156" t="s">
        <v>122</v>
      </c>
      <c r="D18" s="156" t="s">
        <v>15</v>
      </c>
      <c r="E18" s="157" t="n">
        <v>0</v>
      </c>
      <c r="F18" s="156" t="n">
        <v>0</v>
      </c>
      <c r="G18" s="157" t="n">
        <v>0</v>
      </c>
      <c r="H18" s="157" t="n">
        <v>-0.0025</v>
      </c>
      <c r="I18" s="157" t="n">
        <v>0</v>
      </c>
      <c r="J18" s="156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8</v>
      </c>
      <c r="B19" s="167" t="n">
        <v>37165</v>
      </c>
      <c r="C19" s="156" t="s">
        <v>123</v>
      </c>
      <c r="D19" s="156" t="s">
        <v>15</v>
      </c>
      <c r="E19" s="157" t="n">
        <v>0</v>
      </c>
      <c r="F19" s="156" t="n">
        <v>0</v>
      </c>
      <c r="G19" s="157" t="n">
        <v>0</v>
      </c>
      <c r="H19" s="157" t="n">
        <v>0.02</v>
      </c>
      <c r="I19" s="157" t="n">
        <v>0</v>
      </c>
      <c r="J19" s="156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9</v>
      </c>
      <c r="B20" s="167" t="n">
        <v>37377</v>
      </c>
      <c r="C20" s="156" t="s">
        <v>122</v>
      </c>
      <c r="D20" s="156" t="s">
        <v>15</v>
      </c>
      <c r="E20" s="157" t="n">
        <v>0</v>
      </c>
      <c r="F20" s="156" t="n">
        <v>0</v>
      </c>
      <c r="G20" s="157" t="n">
        <v>0</v>
      </c>
      <c r="H20" s="157" t="n">
        <v>-0.005</v>
      </c>
      <c r="I20" s="157" t="n">
        <v>0</v>
      </c>
      <c r="J20" s="156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9</v>
      </c>
      <c r="B21" s="167" t="n">
        <v>37377</v>
      </c>
      <c r="C21" s="156" t="s">
        <v>123</v>
      </c>
      <c r="D21" s="156" t="s">
        <v>15</v>
      </c>
      <c r="E21" s="157" t="n">
        <v>0</v>
      </c>
      <c r="F21" s="156" t="n">
        <v>0</v>
      </c>
      <c r="G21" s="157" t="n">
        <v>0</v>
      </c>
      <c r="H21" s="157" t="n">
        <v>0.02</v>
      </c>
      <c r="I21" s="157" t="n">
        <v>0</v>
      </c>
      <c r="J21" s="156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9</v>
      </c>
      <c r="B22" s="167" t="n">
        <v>37408</v>
      </c>
      <c r="C22" s="156" t="s">
        <v>122</v>
      </c>
      <c r="D22" s="156" t="s">
        <v>15</v>
      </c>
      <c r="E22" s="157" t="n">
        <v>0</v>
      </c>
      <c r="F22" s="156" t="n">
        <v>0</v>
      </c>
      <c r="G22" s="157" t="n">
        <v>0</v>
      </c>
      <c r="H22" s="157" t="n">
        <v>-0.005</v>
      </c>
      <c r="I22" s="157" t="n">
        <v>0</v>
      </c>
      <c r="J22" s="156" t="n">
        <v>0</v>
      </c>
    </row>
    <row r="23" customFormat="false" ht="12.75" hidden="false" customHeight="false" outlineLevel="0" collapsed="false">
      <c r="A23" s="0" t="n">
        <f aca="false">INDEX(BucketTable,MATCH(B23,SumMonths,0),1)</f>
        <v>9</v>
      </c>
      <c r="B23" s="167" t="n">
        <v>37408</v>
      </c>
      <c r="C23" s="156" t="s">
        <v>123</v>
      </c>
      <c r="D23" s="156" t="s">
        <v>15</v>
      </c>
      <c r="E23" s="157" t="n">
        <v>0</v>
      </c>
      <c r="F23" s="156" t="n">
        <v>0</v>
      </c>
      <c r="G23" s="157" t="n">
        <v>0</v>
      </c>
      <c r="H23" s="157" t="n">
        <v>0.02</v>
      </c>
      <c r="I23" s="157" t="n">
        <v>0</v>
      </c>
      <c r="J23" s="156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9</v>
      </c>
      <c r="B24" s="167" t="n">
        <v>37438</v>
      </c>
      <c r="C24" s="156" t="s">
        <v>122</v>
      </c>
      <c r="D24" s="156" t="s">
        <v>15</v>
      </c>
      <c r="E24" s="157" t="n">
        <v>0</v>
      </c>
      <c r="F24" s="156" t="n">
        <v>0</v>
      </c>
      <c r="G24" s="157" t="n">
        <v>0</v>
      </c>
      <c r="H24" s="157" t="n">
        <v>-0.005</v>
      </c>
      <c r="I24" s="157" t="n">
        <v>0</v>
      </c>
      <c r="J24" s="156" t="n">
        <v>0</v>
      </c>
    </row>
    <row r="25" customFormat="false" ht="12.75" hidden="false" customHeight="false" outlineLevel="0" collapsed="false">
      <c r="A25" s="0" t="n">
        <f aca="false">INDEX(BucketTable,MATCH(B25,SumMonths,0),1)</f>
        <v>9</v>
      </c>
      <c r="B25" s="167" t="n">
        <v>37438</v>
      </c>
      <c r="C25" s="156" t="s">
        <v>123</v>
      </c>
      <c r="D25" s="156" t="s">
        <v>15</v>
      </c>
      <c r="E25" s="157" t="n">
        <v>0</v>
      </c>
      <c r="F25" s="156" t="n">
        <v>0</v>
      </c>
      <c r="G25" s="157" t="n">
        <v>0</v>
      </c>
      <c r="H25" s="157" t="n">
        <v>0.02</v>
      </c>
      <c r="I25" s="157" t="n">
        <v>0</v>
      </c>
      <c r="J25" s="156" t="n">
        <v>0</v>
      </c>
    </row>
    <row r="26" customFormat="false" ht="12.75" hidden="false" customHeight="false" outlineLevel="0" collapsed="false">
      <c r="A26" s="0" t="n">
        <f aca="false">INDEX(BucketTable,MATCH(B26,SumMonths,0),1)</f>
        <v>9</v>
      </c>
      <c r="B26" s="167" t="n">
        <v>37469</v>
      </c>
      <c r="C26" s="156" t="s">
        <v>122</v>
      </c>
      <c r="D26" s="156" t="s">
        <v>15</v>
      </c>
      <c r="E26" s="157" t="n">
        <v>0</v>
      </c>
      <c r="F26" s="156" t="n">
        <v>0</v>
      </c>
      <c r="G26" s="157" t="n">
        <v>0</v>
      </c>
      <c r="H26" s="157" t="n">
        <v>-0.005</v>
      </c>
      <c r="I26" s="157" t="n">
        <v>0</v>
      </c>
      <c r="J26" s="156" t="n">
        <v>0</v>
      </c>
    </row>
    <row r="27" customFormat="false" ht="12.75" hidden="false" customHeight="false" outlineLevel="0" collapsed="false">
      <c r="A27" s="0" t="n">
        <f aca="false">INDEX(BucketTable,MATCH(B27,SumMonths,0),1)</f>
        <v>9</v>
      </c>
      <c r="B27" s="167" t="n">
        <v>37469</v>
      </c>
      <c r="C27" s="156" t="s">
        <v>123</v>
      </c>
      <c r="D27" s="156" t="s">
        <v>15</v>
      </c>
      <c r="E27" s="157" t="n">
        <v>0</v>
      </c>
      <c r="F27" s="156" t="n">
        <v>0</v>
      </c>
      <c r="G27" s="157" t="n">
        <v>0</v>
      </c>
      <c r="H27" s="157" t="n">
        <v>0.02</v>
      </c>
      <c r="I27" s="157" t="n">
        <v>0</v>
      </c>
      <c r="J27" s="156" t="n">
        <v>0</v>
      </c>
    </row>
    <row r="28" customFormat="false" ht="12.75" hidden="false" customHeight="false" outlineLevel="0" collapsed="false">
      <c r="A28" s="0" t="n">
        <f aca="false">INDEX(BucketTable,MATCH(B28,SumMonths,0),1)</f>
        <v>9</v>
      </c>
      <c r="B28" s="167" t="n">
        <v>37500</v>
      </c>
      <c r="C28" s="156" t="s">
        <v>122</v>
      </c>
      <c r="D28" s="156" t="s">
        <v>15</v>
      </c>
      <c r="E28" s="157" t="n">
        <v>0</v>
      </c>
      <c r="F28" s="156" t="n">
        <v>0</v>
      </c>
      <c r="G28" s="157" t="n">
        <v>0</v>
      </c>
      <c r="H28" s="157" t="n">
        <v>-0.005</v>
      </c>
      <c r="I28" s="157" t="n">
        <v>0</v>
      </c>
      <c r="J28" s="156" t="n">
        <v>0</v>
      </c>
    </row>
    <row r="29" customFormat="false" ht="12.75" hidden="false" customHeight="false" outlineLevel="0" collapsed="false">
      <c r="A29" s="0" t="n">
        <f aca="false">INDEX(BucketTable,MATCH(B29,SumMonths,0),1)</f>
        <v>9</v>
      </c>
      <c r="B29" s="167" t="n">
        <v>37500</v>
      </c>
      <c r="C29" s="156" t="s">
        <v>123</v>
      </c>
      <c r="D29" s="156" t="s">
        <v>15</v>
      </c>
      <c r="E29" s="157" t="n">
        <v>0</v>
      </c>
      <c r="F29" s="156" t="n">
        <v>0</v>
      </c>
      <c r="G29" s="157" t="n">
        <v>0</v>
      </c>
      <c r="H29" s="157" t="n">
        <v>0.02</v>
      </c>
      <c r="I29" s="157" t="n">
        <v>0</v>
      </c>
      <c r="J29" s="156" t="n">
        <v>0</v>
      </c>
    </row>
    <row r="30" customFormat="false" ht="12.75" hidden="false" customHeight="false" outlineLevel="0" collapsed="false">
      <c r="A30" s="0" t="n">
        <f aca="false">INDEX(BucketTable,MATCH(B30,SumMonths,0),1)</f>
        <v>9</v>
      </c>
      <c r="B30" s="167" t="n">
        <v>37530</v>
      </c>
      <c r="C30" s="156" t="s">
        <v>122</v>
      </c>
      <c r="D30" s="156" t="s">
        <v>15</v>
      </c>
      <c r="E30" s="157" t="n">
        <v>0</v>
      </c>
      <c r="F30" s="156" t="n">
        <v>0</v>
      </c>
      <c r="G30" s="157" t="n">
        <v>0</v>
      </c>
      <c r="H30" s="157" t="n">
        <v>-0.005</v>
      </c>
      <c r="I30" s="157" t="n">
        <v>0</v>
      </c>
      <c r="J30" s="156" t="n">
        <v>0</v>
      </c>
    </row>
    <row r="31" customFormat="false" ht="12.75" hidden="false" customHeight="false" outlineLevel="0" collapsed="false">
      <c r="A31" s="0" t="n">
        <f aca="false">INDEX(BucketTable,MATCH(B31,SumMonths,0),1)</f>
        <v>9</v>
      </c>
      <c r="B31" s="167" t="n">
        <v>37530</v>
      </c>
      <c r="C31" s="156" t="s">
        <v>123</v>
      </c>
      <c r="D31" s="156" t="s">
        <v>15</v>
      </c>
      <c r="E31" s="157" t="n">
        <v>0</v>
      </c>
      <c r="F31" s="156" t="n">
        <v>0</v>
      </c>
      <c r="G31" s="157" t="n">
        <v>0</v>
      </c>
      <c r="H31" s="157" t="n">
        <v>0.02</v>
      </c>
      <c r="I31" s="157" t="n">
        <v>0</v>
      </c>
      <c r="J31" s="156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199</v>
      </c>
      <c r="B1" s="158" t="s">
        <v>200</v>
      </c>
      <c r="C1" s="159" t="s">
        <v>155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13.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124</v>
      </c>
      <c r="D4" s="157" t="n">
        <v>0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110</v>
      </c>
      <c r="D5" s="157" t="n">
        <v>0</v>
      </c>
    </row>
    <row r="6" customFormat="false" ht="12.75" hidden="false" customHeight="false" outlineLevel="0" collapsed="false">
      <c r="A6" s="0" t="n">
        <f aca="false">INDEX(BucketTable,MATCH(B6,SumMonths,0),1)</f>
        <v>2</v>
      </c>
      <c r="B6" s="167" t="n">
        <v>36923</v>
      </c>
      <c r="C6" s="156" t="s">
        <v>124</v>
      </c>
      <c r="D6" s="157" t="n">
        <v>0</v>
      </c>
    </row>
    <row r="7" customFormat="false" ht="12.75" hidden="false" customHeight="false" outlineLevel="0" collapsed="false">
      <c r="A7" s="0" t="n">
        <f aca="false">INDEX(BucketTable,MATCH(B7,SumMonths,0),1)</f>
        <v>2</v>
      </c>
      <c r="B7" s="167" t="n">
        <v>36923</v>
      </c>
      <c r="C7" s="156" t="s">
        <v>110</v>
      </c>
      <c r="D7" s="157" t="n">
        <v>0</v>
      </c>
    </row>
    <row r="8" customFormat="false" ht="12.75" hidden="false" customHeight="false" outlineLevel="0" collapsed="false">
      <c r="A8" s="0" t="n">
        <f aca="false">INDEX(BucketTable,MATCH(B8,SumMonths,0),1)</f>
        <v>2</v>
      </c>
      <c r="B8" s="167" t="n">
        <v>36923</v>
      </c>
      <c r="C8" s="156" t="s">
        <v>112</v>
      </c>
      <c r="D8" s="157" t="n">
        <v>0</v>
      </c>
    </row>
    <row r="9" customFormat="false" ht="12.75" hidden="false" customHeight="false" outlineLevel="0" collapsed="false">
      <c r="A9" s="0" t="n">
        <f aca="false">INDEX(BucketTable,MATCH(B9,SumMonths,0),1)</f>
        <v>3</v>
      </c>
      <c r="B9" s="167" t="n">
        <v>36951</v>
      </c>
      <c r="C9" s="156" t="s">
        <v>124</v>
      </c>
      <c r="D9" s="157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4</v>
      </c>
      <c r="B10" s="167" t="n">
        <v>36982</v>
      </c>
      <c r="C10" s="156" t="s">
        <v>124</v>
      </c>
      <c r="D10" s="157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4</v>
      </c>
      <c r="B11" s="167" t="n">
        <v>36982</v>
      </c>
      <c r="C11" s="156" t="s">
        <v>112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5</v>
      </c>
      <c r="B12" s="167" t="n">
        <v>37012</v>
      </c>
      <c r="C12" s="156" t="s">
        <v>124</v>
      </c>
      <c r="D12" s="157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5</v>
      </c>
      <c r="B13" s="167" t="n">
        <v>37012</v>
      </c>
      <c r="C13" s="156" t="s">
        <v>123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6</v>
      </c>
      <c r="B14" s="167" t="n">
        <v>37043</v>
      </c>
      <c r="C14" s="156" t="s">
        <v>124</v>
      </c>
      <c r="D14" s="157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6</v>
      </c>
      <c r="B15" s="167" t="n">
        <v>37043</v>
      </c>
      <c r="C15" s="156" t="s">
        <v>123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7</v>
      </c>
      <c r="B16" s="167" t="n">
        <v>37073</v>
      </c>
      <c r="C16" s="156" t="s">
        <v>124</v>
      </c>
      <c r="D16" s="157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7</v>
      </c>
      <c r="B17" s="167" t="n">
        <v>37073</v>
      </c>
      <c r="C17" s="156" t="s">
        <v>123</v>
      </c>
      <c r="D17" s="157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8</v>
      </c>
      <c r="B18" s="167" t="n">
        <v>37104</v>
      </c>
      <c r="C18" s="156" t="s">
        <v>124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8</v>
      </c>
      <c r="B19" s="167" t="n">
        <v>37104</v>
      </c>
      <c r="C19" s="156" t="s">
        <v>123</v>
      </c>
      <c r="D19" s="157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8</v>
      </c>
      <c r="B20" s="167" t="n">
        <v>37135</v>
      </c>
      <c r="C20" s="156" t="s">
        <v>124</v>
      </c>
      <c r="D20" s="157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8</v>
      </c>
      <c r="B21" s="167" t="n">
        <v>37135</v>
      </c>
      <c r="C21" s="156" t="s">
        <v>123</v>
      </c>
      <c r="D21" s="157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8</v>
      </c>
      <c r="B22" s="167" t="n">
        <v>37165</v>
      </c>
      <c r="C22" s="156" t="s">
        <v>124</v>
      </c>
      <c r="D22" s="157" t="n">
        <v>0</v>
      </c>
    </row>
    <row r="23" customFormat="false" ht="12.75" hidden="false" customHeight="false" outlineLevel="0" collapsed="false">
      <c r="A23" s="0" t="n">
        <f aca="false">INDEX(BucketTable,MATCH(B23,SumMonths,0),1)</f>
        <v>8</v>
      </c>
      <c r="B23" s="167" t="n">
        <v>37165</v>
      </c>
      <c r="C23" s="156" t="s">
        <v>123</v>
      </c>
      <c r="D23" s="157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9</v>
      </c>
      <c r="B24" s="167" t="n">
        <v>37377</v>
      </c>
      <c r="C24" s="156" t="s">
        <v>123</v>
      </c>
      <c r="D24" s="157" t="n">
        <v>0</v>
      </c>
    </row>
    <row r="25" customFormat="false" ht="12.75" hidden="false" customHeight="false" outlineLevel="0" collapsed="false">
      <c r="A25" s="0" t="n">
        <f aca="false">INDEX(BucketTable,MATCH(B25,SumMonths,0),1)</f>
        <v>9</v>
      </c>
      <c r="B25" s="167" t="n">
        <v>37408</v>
      </c>
      <c r="C25" s="156" t="s">
        <v>123</v>
      </c>
      <c r="D25" s="157" t="n">
        <v>0</v>
      </c>
    </row>
    <row r="26" customFormat="false" ht="12.75" hidden="false" customHeight="false" outlineLevel="0" collapsed="false">
      <c r="A26" s="0" t="n">
        <f aca="false">INDEX(BucketTable,MATCH(B26,SumMonths,0),1)</f>
        <v>9</v>
      </c>
      <c r="B26" s="167" t="n">
        <v>37438</v>
      </c>
      <c r="C26" s="156" t="s">
        <v>123</v>
      </c>
      <c r="D26" s="157" t="n">
        <v>0</v>
      </c>
    </row>
    <row r="27" customFormat="false" ht="12.75" hidden="false" customHeight="false" outlineLevel="0" collapsed="false">
      <c r="A27" s="0" t="n">
        <f aca="false">INDEX(BucketTable,MATCH(B27,SumMonths,0),1)</f>
        <v>9</v>
      </c>
      <c r="B27" s="167" t="n">
        <v>37469</v>
      </c>
      <c r="C27" s="156" t="s">
        <v>123</v>
      </c>
      <c r="D27" s="157" t="n">
        <v>0</v>
      </c>
    </row>
    <row r="28" customFormat="false" ht="12.75" hidden="false" customHeight="false" outlineLevel="0" collapsed="false">
      <c r="A28" s="0" t="n">
        <f aca="false">INDEX(BucketTable,MATCH(B28,SumMonths,0),1)</f>
        <v>9</v>
      </c>
      <c r="B28" s="167" t="n">
        <v>37500</v>
      </c>
      <c r="C28" s="156" t="s">
        <v>123</v>
      </c>
      <c r="D28" s="157" t="n">
        <v>0</v>
      </c>
    </row>
    <row r="29" customFormat="false" ht="12.75" hidden="false" customHeight="false" outlineLevel="0" collapsed="false">
      <c r="A29" s="0" t="n">
        <f aca="false">INDEX(BucketTable,MATCH(B29,SumMonths,0),1)</f>
        <v>9</v>
      </c>
      <c r="B29" s="167" t="n">
        <v>37530</v>
      </c>
      <c r="C29" s="156" t="s">
        <v>123</v>
      </c>
      <c r="D29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201</v>
      </c>
      <c r="B1" s="158" t="s">
        <v>202</v>
      </c>
      <c r="C1" s="159" t="s">
        <v>155</v>
      </c>
      <c r="D1" s="160" t="n">
        <f aca="false">SUM(D4:D65536)</f>
        <v>5.94133377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13.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116</v>
      </c>
      <c r="D4" s="157" t="n">
        <v>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67" t="n">
        <v>36923</v>
      </c>
      <c r="C5" s="156" t="s">
        <v>116</v>
      </c>
      <c r="D5" s="157" t="n">
        <v>2.82609922</v>
      </c>
    </row>
    <row r="6" customFormat="false" ht="12.75" hidden="false" customHeight="false" outlineLevel="0" collapsed="false">
      <c r="A6" s="0" t="n">
        <f aca="false">INDEX(BucketTable,MATCH(B6,SumMonths,0),1)</f>
        <v>3</v>
      </c>
      <c r="B6" s="167" t="n">
        <v>36951</v>
      </c>
      <c r="C6" s="156" t="s">
        <v>116</v>
      </c>
      <c r="D6" s="157" t="n">
        <v>3.11523456</v>
      </c>
    </row>
    <row r="7" customFormat="false" ht="12.75" hidden="false" customHeight="false" outlineLevel="0" collapsed="false">
      <c r="A7" s="0" t="n">
        <f aca="false">INDEX(BucketTable,MATCH(B7,SumMonths,0),1)</f>
        <v>8</v>
      </c>
      <c r="B7" s="167" t="n">
        <v>37196</v>
      </c>
      <c r="C7" s="156" t="s">
        <v>116</v>
      </c>
      <c r="D7" s="157" t="n">
        <v>0</v>
      </c>
    </row>
    <row r="8" customFormat="false" ht="12.75" hidden="false" customHeight="false" outlineLevel="0" collapsed="false">
      <c r="A8" s="0" t="n">
        <f aca="false">INDEX(BucketTable,MATCH(B8,SumMonths,0),1)</f>
        <v>8</v>
      </c>
      <c r="B8" s="167" t="n">
        <v>37226</v>
      </c>
      <c r="C8" s="156" t="s">
        <v>116</v>
      </c>
      <c r="D8" s="157" t="n">
        <v>0</v>
      </c>
    </row>
    <row r="9" customFormat="false" ht="12.75" hidden="false" customHeight="false" outlineLevel="0" collapsed="false">
      <c r="A9" s="0" t="n">
        <f aca="false">INDEX(BucketTable,MATCH(B9,SumMonths,0),1)</f>
        <v>9</v>
      </c>
      <c r="B9" s="167" t="n">
        <v>37257</v>
      </c>
      <c r="C9" s="156" t="s">
        <v>116</v>
      </c>
      <c r="D9" s="157" t="n">
        <v>-1E-008</v>
      </c>
    </row>
    <row r="10" customFormat="false" ht="12.75" hidden="false" customHeight="false" outlineLevel="0" collapsed="false">
      <c r="A10" s="0" t="n">
        <f aca="false">INDEX(BucketTable,MATCH(B10,SumMonths,0),1)</f>
        <v>9</v>
      </c>
      <c r="B10" s="167" t="n">
        <v>37288</v>
      </c>
      <c r="C10" s="156" t="s">
        <v>116</v>
      </c>
      <c r="D10" s="157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9</v>
      </c>
      <c r="B11" s="167" t="n">
        <v>37316</v>
      </c>
      <c r="C11" s="156" t="s">
        <v>116</v>
      </c>
      <c r="D11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6" width="18.56"/>
    <col collapsed="false" customWidth="true" hidden="false" outlineLevel="0" max="5" min="5" style="157" width="9.7"/>
    <col collapsed="false" customWidth="true" hidden="false" outlineLevel="0" max="6" min="6" style="156" width="13.85"/>
    <col collapsed="false" customWidth="true" hidden="false" outlineLevel="0" max="7" min="7" style="157" width="12.56"/>
    <col collapsed="false" customWidth="true" hidden="false" outlineLevel="0" max="9" min="8" style="157" width="9.7"/>
    <col collapsed="false" customWidth="true" hidden="false" outlineLevel="0" max="10" min="10" style="156" width="9.85"/>
    <col collapsed="false" customWidth="true" hidden="false" outlineLevel="0" max="11" min="11" style="0" width="8.14"/>
    <col collapsed="false" customWidth="true" hidden="false" outlineLevel="0" max="12" min="12" style="0" width="8.56"/>
    <col collapsed="false" customWidth="true" hidden="false" outlineLevel="0" max="13" min="13" style="0" width="8.85"/>
    <col collapsed="false" customWidth="true" hidden="false" outlineLevel="0" max="15" min="14" style="0" width="8.14"/>
    <col collapsed="false" customWidth="true" hidden="false" outlineLevel="0" max="16" min="16" style="0" width="7.7"/>
    <col collapsed="false" customWidth="true" hidden="false" outlineLevel="0" max="17" min="17" style="0" width="8.14"/>
    <col collapsed="false" customWidth="true" hidden="false" outlineLevel="0" max="18" min="18" style="0" width="7.7"/>
  </cols>
  <sheetData>
    <row r="1" customFormat="false" ht="16.5" hidden="false" customHeight="false" outlineLevel="0" collapsed="false">
      <c r="A1" s="0" t="s">
        <v>203</v>
      </c>
      <c r="B1" s="158" t="s">
        <v>204</v>
      </c>
      <c r="C1" s="168" t="s">
        <v>205</v>
      </c>
      <c r="D1" s="159" t="s">
        <v>206</v>
      </c>
      <c r="E1" s="160" t="n">
        <f aca="false">SUM(E4:E65536)</f>
        <v>5.94133376999999</v>
      </c>
      <c r="F1" s="159" t="s">
        <v>166</v>
      </c>
      <c r="G1" s="160" t="n">
        <f aca="false">SUM(G4:G65536)</f>
        <v>5.94133376999999</v>
      </c>
      <c r="H1" s="169"/>
      <c r="I1" s="169"/>
      <c r="J1" s="170"/>
    </row>
    <row r="2" customFormat="false" ht="25.5" hidden="false" customHeight="false" outlineLevel="0" collapsed="false">
      <c r="B2" s="171" t="s">
        <v>156</v>
      </c>
      <c r="C2" s="162"/>
      <c r="D2" s="162"/>
      <c r="E2" s="163" t="s">
        <v>157</v>
      </c>
      <c r="F2" s="161" t="s">
        <v>167</v>
      </c>
      <c r="G2" s="172" t="s">
        <v>168</v>
      </c>
      <c r="H2" s="161" t="s">
        <v>169</v>
      </c>
      <c r="I2" s="172" t="s">
        <v>170</v>
      </c>
      <c r="J2" s="173" t="s">
        <v>171</v>
      </c>
    </row>
    <row r="3" customFormat="false" ht="13.5" hidden="false" customHeight="false" outlineLevel="0" collapsed="false">
      <c r="A3" s="114" t="s">
        <v>158</v>
      </c>
      <c r="B3" s="164" t="s">
        <v>159</v>
      </c>
      <c r="C3" s="165" t="s">
        <v>160</v>
      </c>
      <c r="D3" s="165" t="s">
        <v>172</v>
      </c>
      <c r="E3" s="166" t="s">
        <v>161</v>
      </c>
      <c r="F3" s="174" t="s">
        <v>161</v>
      </c>
      <c r="G3" s="166" t="s">
        <v>161</v>
      </c>
      <c r="H3" s="174" t="s">
        <v>173</v>
      </c>
      <c r="I3" s="166" t="s">
        <v>161</v>
      </c>
      <c r="J3" s="175" t="s">
        <v>174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113</v>
      </c>
      <c r="D4" s="156" t="s">
        <v>15</v>
      </c>
      <c r="E4" s="157" t="n">
        <v>0</v>
      </c>
      <c r="F4" s="156" t="n">
        <v>0</v>
      </c>
      <c r="G4" s="157" t="n">
        <v>0</v>
      </c>
      <c r="H4" s="157" t="n">
        <v>0.0005</v>
      </c>
      <c r="I4" s="157" t="n">
        <v>0</v>
      </c>
      <c r="J4" s="156" t="n">
        <v>100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67" t="n">
        <v>36923</v>
      </c>
      <c r="C5" s="156" t="s">
        <v>113</v>
      </c>
      <c r="D5" s="156" t="s">
        <v>15</v>
      </c>
      <c r="E5" s="157" t="n">
        <v>86.68661001</v>
      </c>
      <c r="F5" s="156" t="n">
        <v>0</v>
      </c>
      <c r="G5" s="157" t="n">
        <v>86.68661001</v>
      </c>
      <c r="H5" s="157" t="n">
        <v>0.0005</v>
      </c>
      <c r="I5" s="157" t="n">
        <v>0.043343305005</v>
      </c>
      <c r="J5" s="156" t="n">
        <v>0</v>
      </c>
    </row>
    <row r="6" customFormat="false" ht="12.75" hidden="false" customHeight="false" outlineLevel="0" collapsed="false">
      <c r="A6" s="0" t="n">
        <f aca="false">INDEX(BucketTable,MATCH(B6,SumMonths,0),1)</f>
        <v>2</v>
      </c>
      <c r="B6" s="167" t="n">
        <v>36923</v>
      </c>
      <c r="C6" s="156" t="s">
        <v>112</v>
      </c>
      <c r="D6" s="156" t="s">
        <v>15</v>
      </c>
      <c r="E6" s="157" t="n">
        <v>-83.86051079</v>
      </c>
      <c r="F6" s="156" t="n">
        <v>0</v>
      </c>
      <c r="G6" s="157" t="n">
        <v>-83.86051079</v>
      </c>
      <c r="H6" s="157" t="n">
        <v>0.055</v>
      </c>
      <c r="I6" s="157" t="n">
        <v>-4.61232809345</v>
      </c>
      <c r="J6" s="156" t="n">
        <v>0</v>
      </c>
    </row>
    <row r="7" customFormat="false" ht="12.75" hidden="false" customHeight="false" outlineLevel="0" collapsed="false">
      <c r="A7" s="0" t="n">
        <f aca="false">INDEX(BucketTable,MATCH(B7,SumMonths,0),1)</f>
        <v>3</v>
      </c>
      <c r="B7" s="167" t="n">
        <v>36951</v>
      </c>
      <c r="C7" s="156" t="s">
        <v>113</v>
      </c>
      <c r="D7" s="156" t="s">
        <v>15</v>
      </c>
      <c r="E7" s="157" t="n">
        <v>95.55542927</v>
      </c>
      <c r="F7" s="156" t="n">
        <v>0</v>
      </c>
      <c r="G7" s="157" t="n">
        <v>95.55542927</v>
      </c>
      <c r="H7" s="157" t="n">
        <v>0.0005</v>
      </c>
      <c r="I7" s="157" t="n">
        <v>0.047777714635</v>
      </c>
      <c r="J7" s="156" t="n">
        <v>0</v>
      </c>
    </row>
    <row r="8" customFormat="false" ht="12.75" hidden="false" customHeight="false" outlineLevel="0" collapsed="false">
      <c r="A8" s="0" t="n">
        <f aca="false">INDEX(BucketTable,MATCH(B8,SumMonths,0),1)</f>
        <v>3</v>
      </c>
      <c r="B8" s="167" t="n">
        <v>36951</v>
      </c>
      <c r="C8" s="156" t="s">
        <v>112</v>
      </c>
      <c r="D8" s="156" t="s">
        <v>15</v>
      </c>
      <c r="E8" s="157" t="n">
        <v>-92.44019471</v>
      </c>
      <c r="F8" s="156" t="n">
        <v>0</v>
      </c>
      <c r="G8" s="157" t="n">
        <v>-92.44019471</v>
      </c>
      <c r="H8" s="157" t="n">
        <v>0.06</v>
      </c>
      <c r="I8" s="157" t="n">
        <v>-5.5464116826</v>
      </c>
      <c r="J8" s="156" t="n">
        <v>0</v>
      </c>
    </row>
    <row r="9" customFormat="false" ht="12.75" hidden="false" customHeight="false" outlineLevel="0" collapsed="false">
      <c r="A9" s="0" t="n">
        <f aca="false">INDEX(BucketTable,MATCH(B9,SumMonths,0),1)</f>
        <v>8</v>
      </c>
      <c r="B9" s="167" t="n">
        <v>37196</v>
      </c>
      <c r="C9" s="156" t="s">
        <v>113</v>
      </c>
      <c r="D9" s="156" t="s">
        <v>15</v>
      </c>
      <c r="E9" s="157" t="n">
        <v>0</v>
      </c>
      <c r="F9" s="156" t="n">
        <v>0</v>
      </c>
      <c r="G9" s="157" t="n">
        <v>0</v>
      </c>
      <c r="H9" s="157" t="n">
        <v>0.0005</v>
      </c>
      <c r="I9" s="157" t="n">
        <v>0</v>
      </c>
      <c r="J9" s="156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8</v>
      </c>
      <c r="B10" s="167" t="n">
        <v>37196</v>
      </c>
      <c r="C10" s="156" t="s">
        <v>112</v>
      </c>
      <c r="D10" s="156" t="s">
        <v>15</v>
      </c>
      <c r="E10" s="157" t="n">
        <v>0</v>
      </c>
      <c r="F10" s="156" t="n">
        <v>0</v>
      </c>
      <c r="G10" s="157" t="n">
        <v>0</v>
      </c>
      <c r="H10" s="157" t="n">
        <v>0.02</v>
      </c>
      <c r="I10" s="157" t="n">
        <v>0</v>
      </c>
      <c r="J10" s="156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67" t="n">
        <v>37226</v>
      </c>
      <c r="C11" s="156" t="s">
        <v>113</v>
      </c>
      <c r="D11" s="156" t="s">
        <v>15</v>
      </c>
      <c r="E11" s="157" t="n">
        <v>0</v>
      </c>
      <c r="F11" s="156" t="n">
        <v>0</v>
      </c>
      <c r="G11" s="157" t="n">
        <v>0</v>
      </c>
      <c r="H11" s="157" t="n">
        <v>0.0005</v>
      </c>
      <c r="I11" s="157" t="n">
        <v>0</v>
      </c>
      <c r="J11" s="156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8</v>
      </c>
      <c r="B12" s="167" t="n">
        <v>37226</v>
      </c>
      <c r="C12" s="156" t="s">
        <v>112</v>
      </c>
      <c r="D12" s="156" t="s">
        <v>15</v>
      </c>
      <c r="E12" s="157" t="n">
        <v>0</v>
      </c>
      <c r="F12" s="156" t="n">
        <v>0</v>
      </c>
      <c r="G12" s="157" t="n">
        <v>0</v>
      </c>
      <c r="H12" s="157" t="n">
        <v>0.02</v>
      </c>
      <c r="I12" s="157" t="n">
        <v>0</v>
      </c>
      <c r="J12" s="156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9</v>
      </c>
      <c r="B13" s="167" t="n">
        <v>37257</v>
      </c>
      <c r="C13" s="156" t="s">
        <v>113</v>
      </c>
      <c r="D13" s="156" t="s">
        <v>15</v>
      </c>
      <c r="E13" s="157" t="n">
        <v>-1E-008</v>
      </c>
      <c r="F13" s="156" t="n">
        <v>0</v>
      </c>
      <c r="G13" s="157" t="n">
        <v>-1E-008</v>
      </c>
      <c r="H13" s="157" t="n">
        <v>0.0005</v>
      </c>
      <c r="I13" s="157" t="n">
        <v>-5E-012</v>
      </c>
      <c r="J13" s="156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9</v>
      </c>
      <c r="B14" s="167" t="n">
        <v>37257</v>
      </c>
      <c r="C14" s="156" t="s">
        <v>112</v>
      </c>
      <c r="D14" s="156" t="s">
        <v>15</v>
      </c>
      <c r="E14" s="157" t="n">
        <v>0</v>
      </c>
      <c r="F14" s="156" t="n">
        <v>0</v>
      </c>
      <c r="G14" s="157" t="n">
        <v>0</v>
      </c>
      <c r="H14" s="157" t="n">
        <v>0.02</v>
      </c>
      <c r="I14" s="157" t="n">
        <v>0</v>
      </c>
      <c r="J14" s="156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9</v>
      </c>
      <c r="B15" s="167" t="n">
        <v>37288</v>
      </c>
      <c r="C15" s="156" t="s">
        <v>113</v>
      </c>
      <c r="D15" s="156" t="s">
        <v>15</v>
      </c>
      <c r="E15" s="157" t="n">
        <v>0</v>
      </c>
      <c r="F15" s="156" t="n">
        <v>0</v>
      </c>
      <c r="G15" s="157" t="n">
        <v>0</v>
      </c>
      <c r="H15" s="157" t="n">
        <v>0.0005</v>
      </c>
      <c r="I15" s="157" t="n">
        <v>0</v>
      </c>
      <c r="J15" s="156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9</v>
      </c>
      <c r="B16" s="167" t="n">
        <v>37288</v>
      </c>
      <c r="C16" s="156" t="s">
        <v>112</v>
      </c>
      <c r="D16" s="156" t="s">
        <v>15</v>
      </c>
      <c r="E16" s="157" t="n">
        <v>0</v>
      </c>
      <c r="F16" s="156" t="n">
        <v>0</v>
      </c>
      <c r="G16" s="157" t="n">
        <v>0</v>
      </c>
      <c r="H16" s="157" t="n">
        <v>0.02</v>
      </c>
      <c r="I16" s="157" t="n">
        <v>0</v>
      </c>
      <c r="J16" s="156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9</v>
      </c>
      <c r="B17" s="167" t="n">
        <v>37316</v>
      </c>
      <c r="C17" s="156" t="s">
        <v>113</v>
      </c>
      <c r="D17" s="156" t="s">
        <v>15</v>
      </c>
      <c r="E17" s="157" t="n">
        <v>0</v>
      </c>
      <c r="F17" s="156" t="n">
        <v>0</v>
      </c>
      <c r="G17" s="157" t="n">
        <v>0</v>
      </c>
      <c r="H17" s="157" t="n">
        <v>0.0005</v>
      </c>
      <c r="I17" s="157" t="n">
        <v>0</v>
      </c>
      <c r="J17" s="156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9</v>
      </c>
      <c r="B18" s="167" t="n">
        <v>37316</v>
      </c>
      <c r="C18" s="156" t="s">
        <v>112</v>
      </c>
      <c r="D18" s="156" t="s">
        <v>15</v>
      </c>
      <c r="E18" s="157" t="n">
        <v>0</v>
      </c>
      <c r="F18" s="156" t="n">
        <v>0</v>
      </c>
      <c r="G18" s="157" t="n">
        <v>0</v>
      </c>
      <c r="H18" s="157" t="n">
        <v>0.02</v>
      </c>
      <c r="I18" s="157" t="n">
        <v>0</v>
      </c>
      <c r="J18" s="156" t="n">
        <v>0</v>
      </c>
    </row>
  </sheetData>
  <printOptions headings="false" gridLines="false" gridLinesSet="true" horizontalCentered="false" verticalCentered="false"/>
  <pageMargins left="0.179861111111111" right="0.179861111111111" top="0.984027777777778" bottom="0.984027777777778" header="0.511811023622047" footer="0.511811023622047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88"/>
  <sheetViews>
    <sheetView showFormulas="false" showGridLines="true" showRowColHeaders="true" showZeros="true" rightToLeft="false" tabSelected="false" showOutlineSymbols="true" defaultGridColor="true" view="normal" topLeftCell="A252" colorId="64" zoomScale="100" zoomScaleNormal="100" zoomScalePageLayoutView="100" workbookViewId="0">
      <selection pane="topLeft" activeCell="V288" activeCellId="0" sqref="V28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3" width="16.28"/>
    <col collapsed="false" customWidth="true" hidden="false" outlineLevel="0" max="2" min="2" style="93" width="11.13"/>
    <col collapsed="false" customWidth="true" hidden="false" outlineLevel="0" max="8" min="3" style="93" width="9.14"/>
    <col collapsed="false" customWidth="true" hidden="false" outlineLevel="0" max="9" min="9" style="93" width="16.28"/>
    <col collapsed="false" customWidth="true" hidden="false" outlineLevel="0" max="10" min="10" style="93" width="11.13"/>
    <col collapsed="false" customWidth="true" hidden="false" outlineLevel="0" max="13" min="11" style="93" width="9.14"/>
    <col collapsed="false" customWidth="true" hidden="false" outlineLevel="0" max="14" min="14" style="93" width="16.28"/>
    <col collapsed="false" customWidth="true" hidden="false" outlineLevel="0" max="15" min="15" style="93" width="11.13"/>
    <col collapsed="false" customWidth="true" hidden="false" outlineLevel="0" max="18" min="16" style="93" width="9.14"/>
    <col collapsed="false" customWidth="true" hidden="false" outlineLevel="0" max="19" min="19" style="93" width="16.28"/>
    <col collapsed="false" customWidth="true" hidden="false" outlineLevel="0" max="20" min="20" style="93" width="11.13"/>
  </cols>
  <sheetData>
    <row r="1" customFormat="false" ht="12.75" hidden="false" customHeight="false" outlineLevel="0" collapsed="false">
      <c r="E1" s="94" t="s">
        <v>93</v>
      </c>
      <c r="F1" s="95" t="n">
        <f aca="false">MIN($A$4:$A$288)</f>
        <v>0</v>
      </c>
      <c r="G1" s="96" t="n">
        <f aca="false">VLOOKUP(F1,$A$4:$B$288,2,FALSE())</f>
        <v>36892</v>
      </c>
    </row>
    <row r="2" customFormat="false" ht="12.75" hidden="false" customHeight="false" outlineLevel="0" collapsed="false">
      <c r="E2" s="97" t="s">
        <v>94</v>
      </c>
      <c r="F2" s="98" t="n">
        <f aca="false">MAX($A$4:$A$288)</f>
        <v>0</v>
      </c>
      <c r="G2" s="99" t="n">
        <f aca="false">VLOOKUP(F2,$A$4:$B$288,2,FALSE())</f>
        <v>36892</v>
      </c>
    </row>
    <row r="3" customFormat="false" ht="13.5" hidden="false" customHeight="false" outlineLevel="0" collapsed="false">
      <c r="A3" s="100" t="s">
        <v>95</v>
      </c>
      <c r="B3" s="101" t="s">
        <v>96</v>
      </c>
      <c r="E3" s="97" t="s">
        <v>97</v>
      </c>
      <c r="F3" s="98" t="n">
        <f aca="false">MAX(ABS(F1),ABS(F2))</f>
        <v>0</v>
      </c>
      <c r="G3" s="99" t="n">
        <f aca="false">IF(ABS(F2)&gt;ABS(F1),G2,G1)</f>
        <v>36892</v>
      </c>
      <c r="I3" s="100" t="s">
        <v>98</v>
      </c>
      <c r="J3" s="101" t="s">
        <v>96</v>
      </c>
      <c r="N3" s="100" t="s">
        <v>99</v>
      </c>
      <c r="O3" s="101" t="s">
        <v>96</v>
      </c>
      <c r="S3" s="100" t="s">
        <v>100</v>
      </c>
      <c r="T3" s="101" t="s">
        <v>96</v>
      </c>
    </row>
    <row r="4" customFormat="false" ht="12.75" hidden="false" customHeight="false" outlineLevel="0" collapsed="false">
      <c r="A4" s="102" t="n">
        <f aca="false">I4+N4+S4</f>
        <v>0</v>
      </c>
      <c r="B4" s="103" t="n">
        <f aca="false">Months!F4</f>
        <v>36892</v>
      </c>
      <c r="D4" s="104" t="e">
        <f aca="false">SUM(A4:A288)-'Financial Book Position'!AJ16</f>
        <v>#REF!</v>
      </c>
      <c r="H4" s="104"/>
      <c r="I4" s="102" t="n">
        <f aca="false">SUMIF(R10!$B$3,$B4,R10!$D$3)</f>
        <v>0</v>
      </c>
      <c r="J4" s="103" t="n">
        <f aca="false">B4</f>
        <v>36892</v>
      </c>
      <c r="L4" s="104" t="e">
        <f aca="false">SUM(I4:I288)-NSS1!AJ16</f>
        <v>#REF!</v>
      </c>
      <c r="N4" s="102" t="n">
        <f aca="false">SUMIF(R11!$B$3,$B4,R11!$D$3)</f>
        <v>0</v>
      </c>
      <c r="O4" s="103" t="n">
        <f aca="false">B4</f>
        <v>36892</v>
      </c>
      <c r="Q4" s="104" t="e">
        <f aca="false">SUM(N4:N288)-NSS2!AJ16</f>
        <v>#REF!</v>
      </c>
      <c r="R4" s="104"/>
      <c r="S4" s="102" t="n">
        <f aca="false">SUMIF(R12!$B$3,$B4,R12!$D$3)</f>
        <v>0</v>
      </c>
      <c r="T4" s="103" t="n">
        <f aca="false">B4</f>
        <v>36892</v>
      </c>
      <c r="V4" s="105" t="e">
        <f aca="false">SUM(S4:S288)-'FT-ENOVATE'!AJ16</f>
        <v>#REF!</v>
      </c>
    </row>
    <row r="5" customFormat="false" ht="12.75" hidden="false" customHeight="false" outlineLevel="0" collapsed="false">
      <c r="A5" s="102" t="n">
        <f aca="false">I5+N5+S5</f>
        <v>0</v>
      </c>
      <c r="B5" s="103" t="n">
        <f aca="false">Months!F5</f>
        <v>36923</v>
      </c>
      <c r="I5" s="102" t="n">
        <f aca="true">SUMIF(R10!$B$3,$B5,R10!$D$3)+IF(TODAY()&gt;=NX1,0,SUMIF(R2!$B$3,$B5,R2!$I$3))+IF(TODAY()&gt;=NX1,0,SUMIF(R1!$B$3,$B5,R1!$D$3))+SUMIF(R2!$B$3,$B5,R2!$F$3)</f>
        <v>0</v>
      </c>
      <c r="J5" s="103" t="n">
        <f aca="false">B5</f>
        <v>36923</v>
      </c>
      <c r="N5" s="102" t="n">
        <f aca="true">SUMIF(R11!$B$3,$B5,R11!$D$3)+IF(TODAY()&gt;=NX1,0,SUMIF(R5!$B$3,$B5,R5!$I$3))+IF(TODAY()&gt;=NX1,0,SUMIF(R4!$B$3,$B5,R4!$D$3))+SUMIF(R5!$B$3,$B5,R5!$F$3)</f>
        <v>0</v>
      </c>
      <c r="O5" s="103" t="n">
        <f aca="false">B5</f>
        <v>36923</v>
      </c>
      <c r="S5" s="102" t="n">
        <f aca="true">SUMIF(R12!$B$3,$B5,R12!$D$3)+IF(TODAY()&gt;=NX1,0,SUMIF(R8!$B$3,$B5,R8!$I$3))+IF(TODAY()&gt;=NX1,0,SUMIF(R7!$B$3,$B5,R7!$D$3))+SUMIF(R8!$B$3,$B5,R8!$F$3)</f>
        <v>0</v>
      </c>
      <c r="T5" s="103" t="n">
        <f aca="false">B5</f>
        <v>36923</v>
      </c>
    </row>
    <row r="6" customFormat="false" ht="12.75" hidden="false" customHeight="false" outlineLevel="0" collapsed="false">
      <c r="A6" s="102" t="n">
        <f aca="false">I6+N6+S6</f>
        <v>0</v>
      </c>
      <c r="B6" s="103" t="n">
        <f aca="false">Months!F6</f>
        <v>36951</v>
      </c>
      <c r="I6" s="102" t="n">
        <f aca="false">SUMIF(R10!$B$3,$B6,R10!$D$3)+SUMIF(R2!$B$3,$B6,R2!$I$3)+SUMIF(R1!$B$3,$B6,R1!$D$3)+SUMIF(R2!$B$3,$B6,R2!$F$3)</f>
        <v>0</v>
      </c>
      <c r="J6" s="103" t="n">
        <f aca="false">B6</f>
        <v>36951</v>
      </c>
      <c r="N6" s="102" t="n">
        <f aca="false">SUMIF(R11!$B$3,$B6,R11!$D$3)+SUMIF(R5!$B$3,$B6,R5!$I$3)+SUMIF(R4!$B$3,$B6,R4!$D$3)+SUMIF(R5!$B$3,$B6,R5!$F$3)</f>
        <v>0</v>
      </c>
      <c r="O6" s="103" t="n">
        <f aca="false">B6</f>
        <v>36951</v>
      </c>
      <c r="S6" s="102" t="n">
        <f aca="false">SUMIF(R12!$B$3,$B6,R12!$D$3)+SUMIF(R8!$B$3,$B6,R8!$I$3)+SUMIF(R7!$B$3,$B6,R7!$D$3)+SUMIF(R8!$B$3,$B6,R8!$F$3)</f>
        <v>0</v>
      </c>
      <c r="T6" s="103" t="n">
        <f aca="false">B6</f>
        <v>36951</v>
      </c>
    </row>
    <row r="7" customFormat="false" ht="12.75" hidden="false" customHeight="false" outlineLevel="0" collapsed="false">
      <c r="A7" s="102" t="n">
        <f aca="false">I7+N7+S7</f>
        <v>0</v>
      </c>
      <c r="B7" s="103" t="n">
        <f aca="false">Months!F7</f>
        <v>36982</v>
      </c>
      <c r="I7" s="102" t="n">
        <f aca="false">SUMIF(R10!$B$3,$B7,R10!$D$3)+SUMIF(R2!$B$3,$B7,R2!$I$3)+SUMIF(R1!$B$3,$B7,R1!$D$3)+SUMIF(R2!$B$3,$B7,R2!$F$3)</f>
        <v>0</v>
      </c>
      <c r="J7" s="103" t="n">
        <f aca="false">B7</f>
        <v>36982</v>
      </c>
      <c r="N7" s="102" t="n">
        <f aca="false">SUMIF(R11!$B$3,$B7,R11!$D$3)+SUMIF(R5!$B$3,$B7,R5!$I$3)+SUMIF(R4!$B$3,$B7,R4!$D$3)+SUMIF(R5!$B$3,$B7,R5!$F$3)</f>
        <v>0</v>
      </c>
      <c r="O7" s="103" t="n">
        <f aca="false">B7</f>
        <v>36982</v>
      </c>
      <c r="S7" s="102" t="n">
        <f aca="false">SUMIF(R12!$B$3,$B7,R12!$D$3)+SUMIF(R8!$B$3,$B7,R8!$I$3)+SUMIF(R7!$B$3,$B7,R7!$D$3)+SUMIF(R8!$B$3,$B7,R8!$F$3)</f>
        <v>0</v>
      </c>
      <c r="T7" s="103" t="n">
        <f aca="false">B7</f>
        <v>36982</v>
      </c>
    </row>
    <row r="8" customFormat="false" ht="12.75" hidden="false" customHeight="false" outlineLevel="0" collapsed="false">
      <c r="A8" s="102" t="n">
        <f aca="false">I8+N8+S8</f>
        <v>0</v>
      </c>
      <c r="B8" s="103" t="n">
        <f aca="false">Months!F8</f>
        <v>37012</v>
      </c>
      <c r="I8" s="102" t="n">
        <f aca="false">SUMIF(R10!$B$3,$B8,R10!$D$3)+SUMIF(R2!$B$3,$B8,R2!$I$3)+SUMIF(R1!$B$3,$B8,R1!$D$3)+SUMIF(R2!$B$3,$B8,R2!$F$3)</f>
        <v>0</v>
      </c>
      <c r="J8" s="103" t="n">
        <f aca="false">B8</f>
        <v>37012</v>
      </c>
      <c r="N8" s="102" t="n">
        <f aca="false">SUMIF(R11!$B$3,$B8,R11!$D$3)+SUMIF(R5!$B$3,$B8,R5!$I$3)+SUMIF(R4!$B$3,$B8,R4!$D$3)+SUMIF(R5!$B$3,$B8,R5!$F$3)</f>
        <v>0</v>
      </c>
      <c r="O8" s="103" t="n">
        <f aca="false">B8</f>
        <v>37012</v>
      </c>
      <c r="S8" s="102" t="n">
        <f aca="false">SUMIF(R12!$B$3,$B8,R12!$D$3)+SUMIF(R8!$B$3,$B8,R8!$I$3)+SUMIF(R7!$B$3,$B8,R7!$D$3)+SUMIF(R8!$B$3,$B8,R8!$F$3)</f>
        <v>0</v>
      </c>
      <c r="T8" s="103" t="n">
        <f aca="false">B8</f>
        <v>37012</v>
      </c>
    </row>
    <row r="9" customFormat="false" ht="12.75" hidden="false" customHeight="false" outlineLevel="0" collapsed="false">
      <c r="A9" s="102" t="n">
        <f aca="false">I9+N9+S9</f>
        <v>0</v>
      </c>
      <c r="B9" s="103" t="n">
        <f aca="false">Months!F9</f>
        <v>37043</v>
      </c>
      <c r="I9" s="102" t="n">
        <f aca="false">SUMIF(R10!$B$3,$B9,R10!$D$3)+SUMIF(R2!$B$3,$B9,R2!$I$3)+SUMIF(R1!$B$3,$B9,R1!$D$3)+SUMIF(R2!$B$3,$B9,R2!$F$3)</f>
        <v>0</v>
      </c>
      <c r="J9" s="103" t="n">
        <f aca="false">B9</f>
        <v>37043</v>
      </c>
      <c r="N9" s="102" t="n">
        <f aca="false">SUMIF(R11!$B$3,$B9,R11!$D$3)+SUMIF(R5!$B$3,$B9,R5!$I$3)+SUMIF(R4!$B$3,$B9,R4!$D$3)+SUMIF(R5!$B$3,$B9,R5!$F$3)</f>
        <v>0</v>
      </c>
      <c r="O9" s="103" t="n">
        <f aca="false">B9</f>
        <v>37043</v>
      </c>
      <c r="S9" s="102" t="n">
        <f aca="false">SUMIF(R12!$B$3,$B9,R12!$D$3)+SUMIF(R8!$B$3,$B9,R8!$I$3)+SUMIF(R7!$B$3,$B9,R7!$D$3)+SUMIF(R8!$B$3,$B9,R8!$F$3)</f>
        <v>0</v>
      </c>
      <c r="T9" s="103" t="n">
        <f aca="false">B9</f>
        <v>37043</v>
      </c>
    </row>
    <row r="10" customFormat="false" ht="12.75" hidden="false" customHeight="false" outlineLevel="0" collapsed="false">
      <c r="A10" s="102" t="n">
        <f aca="false">I10+N10+S10</f>
        <v>0</v>
      </c>
      <c r="B10" s="103" t="n">
        <f aca="false">Months!F10</f>
        <v>37073</v>
      </c>
      <c r="I10" s="102" t="n">
        <f aca="false">SUMIF(R10!$B$3,$B10,R10!$D$3)+SUMIF(R2!$B$3,$B10,R2!$I$3)+SUMIF(R1!$B$3,$B10,R1!$D$3)+SUMIF(R2!$B$3,$B10,R2!$F$3)</f>
        <v>0</v>
      </c>
      <c r="J10" s="103" t="n">
        <f aca="false">B10</f>
        <v>37073</v>
      </c>
      <c r="N10" s="102" t="n">
        <f aca="false">SUMIF(R11!$B$3,$B10,R11!$D$3)+SUMIF(R5!$B$3,$B10,R5!$I$3)+SUMIF(R4!$B$3,$B10,R4!$D$3)+SUMIF(R5!$B$3,$B10,R5!$F$3)</f>
        <v>0</v>
      </c>
      <c r="O10" s="103" t="n">
        <f aca="false">B10</f>
        <v>37073</v>
      </c>
      <c r="S10" s="102" t="n">
        <f aca="false">SUMIF(R12!$B$3,$B10,R12!$D$3)+SUMIF(R8!$B$3,$B10,R8!$I$3)+SUMIF(R7!$B$3,$B10,R7!$D$3)+SUMIF(R8!$B$3,$B10,R8!$F$3)</f>
        <v>0</v>
      </c>
      <c r="T10" s="103" t="n">
        <f aca="false">B10</f>
        <v>37073</v>
      </c>
    </row>
    <row r="11" customFormat="false" ht="12.75" hidden="false" customHeight="false" outlineLevel="0" collapsed="false">
      <c r="A11" s="102" t="n">
        <f aca="false">I11+N11+S11</f>
        <v>0</v>
      </c>
      <c r="B11" s="103" t="n">
        <f aca="false">Months!F11</f>
        <v>37104</v>
      </c>
      <c r="I11" s="102" t="n">
        <f aca="false">SUMIF(R10!$B$3,$B11,R10!$D$3)+SUMIF(R2!$B$3,$B11,R2!$I$3)+SUMIF(R1!$B$3,$B11,R1!$D$3)+SUMIF(R2!$B$3,$B11,R2!$F$3)</f>
        <v>0</v>
      </c>
      <c r="J11" s="103" t="n">
        <f aca="false">B11</f>
        <v>37104</v>
      </c>
      <c r="N11" s="102" t="n">
        <f aca="false">SUMIF(R11!$B$3,$B11,R11!$D$3)+SUMIF(R5!$B$3,$B11,R5!$I$3)+SUMIF(R4!$B$3,$B11,R4!$D$3)+SUMIF(R5!$B$3,$B11,R5!$F$3)</f>
        <v>0</v>
      </c>
      <c r="O11" s="103" t="n">
        <f aca="false">B11</f>
        <v>37104</v>
      </c>
      <c r="S11" s="102" t="n">
        <f aca="false">SUMIF(R12!$B$3,$B11,R12!$D$3)+SUMIF(R8!$B$3,$B11,R8!$I$3)+SUMIF(R7!$B$3,$B11,R7!$D$3)+SUMIF(R8!$B$3,$B11,R8!$F$3)</f>
        <v>0</v>
      </c>
      <c r="T11" s="103" t="n">
        <f aca="false">B11</f>
        <v>37104</v>
      </c>
    </row>
    <row r="12" customFormat="false" ht="12.75" hidden="false" customHeight="false" outlineLevel="0" collapsed="false">
      <c r="A12" s="102" t="n">
        <f aca="false">I12+N12+S12</f>
        <v>0</v>
      </c>
      <c r="B12" s="103" t="n">
        <f aca="false">Months!F12</f>
        <v>37135</v>
      </c>
      <c r="I12" s="102" t="n">
        <f aca="false">SUMIF(R10!$B$3,$B12,R10!$D$3)+SUMIF(R2!$B$3,$B12,R2!$I$3)+SUMIF(R1!$B$3,$B12,R1!$D$3)+SUMIF(R2!$B$3,$B12,R2!$F$3)</f>
        <v>0</v>
      </c>
      <c r="J12" s="103" t="n">
        <f aca="false">B12</f>
        <v>37135</v>
      </c>
      <c r="N12" s="102" t="n">
        <f aca="false">SUMIF(R11!$B$3,$B12,R11!$D$3)+SUMIF(R5!$B$3,$B12,R5!$I$3)+SUMIF(R4!$B$3,$B12,R4!$D$3)+SUMIF(R5!$B$3,$B12,R5!$F$3)</f>
        <v>0</v>
      </c>
      <c r="O12" s="103" t="n">
        <f aca="false">B12</f>
        <v>37135</v>
      </c>
      <c r="S12" s="102" t="n">
        <f aca="false">SUMIF(R12!$B$3,$B12,R12!$D$3)+SUMIF(R8!$B$3,$B12,R8!$I$3)+SUMIF(R7!$B$3,$B12,R7!$D$3)+SUMIF(R8!$B$3,$B12,R8!$F$3)</f>
        <v>0</v>
      </c>
      <c r="T12" s="103" t="n">
        <f aca="false">B12</f>
        <v>37135</v>
      </c>
    </row>
    <row r="13" customFormat="false" ht="12.75" hidden="false" customHeight="false" outlineLevel="0" collapsed="false">
      <c r="A13" s="102" t="n">
        <f aca="false">I13+N13+S13</f>
        <v>0</v>
      </c>
      <c r="B13" s="103" t="n">
        <f aca="false">Months!F13</f>
        <v>37165</v>
      </c>
      <c r="I13" s="102" t="n">
        <f aca="false">SUMIF(R10!$B$3,$B13,R10!$D$3)+SUMIF(R2!$B$3,$B13,R2!$I$3)+SUMIF(R1!$B$3,$B13,R1!$D$3)+SUMIF(R2!$B$3,$B13,R2!$F$3)</f>
        <v>0</v>
      </c>
      <c r="J13" s="103" t="n">
        <f aca="false">B13</f>
        <v>37165</v>
      </c>
      <c r="N13" s="102" t="n">
        <f aca="false">SUMIF(R11!$B$3,$B13,R11!$D$3)+SUMIF(R5!$B$3,$B13,R5!$I$3)+SUMIF(R4!$B$3,$B13,R4!$D$3)+SUMIF(R5!$B$3,$B13,R5!$F$3)</f>
        <v>0</v>
      </c>
      <c r="O13" s="103" t="n">
        <f aca="false">B13</f>
        <v>37165</v>
      </c>
      <c r="S13" s="102" t="n">
        <f aca="false">SUMIF(R12!$B$3,$B13,R12!$D$3)+SUMIF(R8!$B$3,$B13,R8!$I$3)+SUMIF(R7!$B$3,$B13,R7!$D$3)+SUMIF(R8!$B$3,$B13,R8!$F$3)</f>
        <v>0</v>
      </c>
      <c r="T13" s="103" t="n">
        <f aca="false">B13</f>
        <v>37165</v>
      </c>
    </row>
    <row r="14" customFormat="false" ht="12.75" hidden="false" customHeight="false" outlineLevel="0" collapsed="false">
      <c r="A14" s="102" t="n">
        <f aca="false">I14+N14+S14</f>
        <v>0</v>
      </c>
      <c r="B14" s="103" t="n">
        <f aca="false">Months!F14</f>
        <v>37196</v>
      </c>
      <c r="I14" s="102" t="n">
        <f aca="false">SUMIF(R10!$B$3,$B14,R10!$D$3)+SUMIF(R2!$B$3,$B14,R2!$I$3)+SUMIF(R1!$B$3,$B14,R1!$D$3)+SUMIF(R2!$B$3,$B14,R2!$F$3)</f>
        <v>0</v>
      </c>
      <c r="J14" s="103" t="n">
        <f aca="false">B14</f>
        <v>37196</v>
      </c>
      <c r="N14" s="102" t="n">
        <f aca="false">SUMIF(R11!$B$3,$B14,R11!$D$3)+SUMIF(R5!$B$3,$B14,R5!$I$3)+SUMIF(R4!$B$3,$B14,R4!$D$3)+SUMIF(R5!$B$3,$B14,R5!$F$3)</f>
        <v>0</v>
      </c>
      <c r="O14" s="103" t="n">
        <f aca="false">B14</f>
        <v>37196</v>
      </c>
      <c r="S14" s="102" t="n">
        <f aca="false">SUMIF(R12!$B$3,$B14,R12!$D$3)+SUMIF(R8!$B$3,$B14,R8!$I$3)+SUMIF(R7!$B$3,$B14,R7!$D$3)+SUMIF(R8!$B$3,$B14,R8!$F$3)</f>
        <v>0</v>
      </c>
      <c r="T14" s="103" t="n">
        <f aca="false">B14</f>
        <v>37196</v>
      </c>
    </row>
    <row r="15" customFormat="false" ht="12.75" hidden="false" customHeight="false" outlineLevel="0" collapsed="false">
      <c r="A15" s="102" t="n">
        <f aca="false">I15+N15+S15</f>
        <v>0</v>
      </c>
      <c r="B15" s="103" t="n">
        <f aca="false">Months!F15</f>
        <v>37226</v>
      </c>
      <c r="I15" s="102" t="n">
        <f aca="false">SUMIF(R10!$B$3,$B15,R10!$D$3)+SUMIF(R2!$B$3,$B15,R2!$I$3)+SUMIF(R1!$B$3,$B15,R1!$D$3)+SUMIF(R2!$B$3,$B15,R2!$F$3)</f>
        <v>0</v>
      </c>
      <c r="J15" s="103" t="n">
        <f aca="false">B15</f>
        <v>37226</v>
      </c>
      <c r="N15" s="102" t="n">
        <f aca="false">SUMIF(R11!$B$3,$B15,R11!$D$3)+SUMIF(R5!$B$3,$B15,R5!$I$3)+SUMIF(R4!$B$3,$B15,R4!$D$3)+SUMIF(R5!$B$3,$B15,R5!$F$3)</f>
        <v>0</v>
      </c>
      <c r="O15" s="103" t="n">
        <f aca="false">B15</f>
        <v>37226</v>
      </c>
      <c r="S15" s="102" t="n">
        <f aca="false">SUMIF(R12!$B$3,$B15,R12!$D$3)+SUMIF(R8!$B$3,$B15,R8!$I$3)+SUMIF(R7!$B$3,$B15,R7!$D$3)+SUMIF(R8!$B$3,$B15,R8!$F$3)</f>
        <v>0</v>
      </c>
      <c r="T15" s="103" t="n">
        <f aca="false">B15</f>
        <v>37226</v>
      </c>
    </row>
    <row r="16" customFormat="false" ht="12.75" hidden="false" customHeight="false" outlineLevel="0" collapsed="false">
      <c r="A16" s="102" t="n">
        <f aca="false">I16+N16+S16</f>
        <v>0</v>
      </c>
      <c r="B16" s="103" t="n">
        <f aca="false">Months!F16</f>
        <v>37257</v>
      </c>
      <c r="I16" s="102" t="n">
        <f aca="false">SUMIF(R10!$B$3,$B16,R10!$D$3)+SUMIF(R2!$B$3,$B16,R2!$I$3)+SUMIF(R1!$B$3,$B16,R1!$D$3)+SUMIF(R2!$B$3,$B16,R2!$F$3)</f>
        <v>0</v>
      </c>
      <c r="J16" s="103" t="n">
        <f aca="false">B16</f>
        <v>37257</v>
      </c>
      <c r="N16" s="102" t="n">
        <f aca="false">SUMIF(R11!$B$3,$B16,R11!$D$3)+SUMIF(R5!$B$3,$B16,R5!$I$3)+SUMIF(R4!$B$3,$B16,R4!$D$3)+SUMIF(R5!$B$3,$B16,R5!$F$3)</f>
        <v>0</v>
      </c>
      <c r="O16" s="103" t="n">
        <f aca="false">B16</f>
        <v>37257</v>
      </c>
      <c r="S16" s="102" t="n">
        <f aca="false">SUMIF(R12!$B$3,$B16,R12!$D$3)+SUMIF(R8!$B$3,$B16,R8!$I$3)+SUMIF(R7!$B$3,$B16,R7!$D$3)+SUMIF(R8!$B$3,$B16,R8!$F$3)</f>
        <v>0</v>
      </c>
      <c r="T16" s="103" t="n">
        <f aca="false">B16</f>
        <v>37257</v>
      </c>
    </row>
    <row r="17" customFormat="false" ht="12.75" hidden="false" customHeight="false" outlineLevel="0" collapsed="false">
      <c r="A17" s="102" t="n">
        <f aca="false">I17+N17+S17</f>
        <v>0</v>
      </c>
      <c r="B17" s="103" t="n">
        <f aca="false">Months!F17</f>
        <v>37288</v>
      </c>
      <c r="I17" s="102" t="n">
        <f aca="false">SUMIF(R10!$B$3,$B17,R10!$D$3)+SUMIF(R2!$B$3,$B17,R2!$I$3)+SUMIF(R1!$B$3,$B17,R1!$D$3)+SUMIF(R2!$B$3,$B17,R2!$F$3)</f>
        <v>0</v>
      </c>
      <c r="J17" s="103" t="n">
        <f aca="false">B17</f>
        <v>37288</v>
      </c>
      <c r="N17" s="102" t="n">
        <f aca="false">SUMIF(R11!$B$3,$B17,R11!$D$3)+SUMIF(R5!$B$3,$B17,R5!$I$3)+SUMIF(R4!$B$3,$B17,R4!$D$3)+SUMIF(R5!$B$3,$B17,R5!$F$3)</f>
        <v>0</v>
      </c>
      <c r="O17" s="103" t="n">
        <f aca="false">B17</f>
        <v>37288</v>
      </c>
      <c r="S17" s="102" t="n">
        <f aca="false">SUMIF(R12!$B$3,$B17,R12!$D$3)+SUMIF(R8!$B$3,$B17,R8!$I$3)+SUMIF(R7!$B$3,$B17,R7!$D$3)+SUMIF(R8!$B$3,$B17,R8!$F$3)</f>
        <v>0</v>
      </c>
      <c r="T17" s="103" t="n">
        <f aca="false">B17</f>
        <v>37288</v>
      </c>
    </row>
    <row r="18" customFormat="false" ht="12.75" hidden="false" customHeight="false" outlineLevel="0" collapsed="false">
      <c r="A18" s="102" t="n">
        <f aca="false">I18+N18+S18</f>
        <v>0</v>
      </c>
      <c r="B18" s="103" t="n">
        <f aca="false">Months!F18</f>
        <v>37316</v>
      </c>
      <c r="I18" s="102" t="n">
        <f aca="false">SUMIF(R10!$B$3,$B18,R10!$D$3)+SUMIF(R2!$B$3,$B18,R2!$I$3)+SUMIF(R1!$B$3,$B18,R1!$D$3)+SUMIF(R2!$B$3,$B18,R2!$F$3)</f>
        <v>0</v>
      </c>
      <c r="J18" s="103" t="n">
        <f aca="false">B18</f>
        <v>37316</v>
      </c>
      <c r="N18" s="102" t="n">
        <f aca="false">SUMIF(R11!$B$3,$B18,R11!$D$3)+SUMIF(R5!$B$3,$B18,R5!$I$3)+SUMIF(R4!$B$3,$B18,R4!$D$3)+SUMIF(R5!$B$3,$B18,R5!$F$3)</f>
        <v>0</v>
      </c>
      <c r="O18" s="103" t="n">
        <f aca="false">B18</f>
        <v>37316</v>
      </c>
      <c r="S18" s="102" t="n">
        <f aca="false">SUMIF(R12!$B$3,$B18,R12!$D$3)+SUMIF(R8!$B$3,$B18,R8!$I$3)+SUMIF(R7!$B$3,$B18,R7!$D$3)+SUMIF(R8!$B$3,$B18,R8!$F$3)</f>
        <v>0</v>
      </c>
      <c r="T18" s="103" t="n">
        <f aca="false">B18</f>
        <v>37316</v>
      </c>
    </row>
    <row r="19" customFormat="false" ht="12.75" hidden="false" customHeight="false" outlineLevel="0" collapsed="false">
      <c r="A19" s="102" t="n">
        <f aca="false">I19+N19+S19</f>
        <v>0</v>
      </c>
      <c r="B19" s="103" t="n">
        <f aca="false">Months!F19</f>
        <v>37347</v>
      </c>
      <c r="I19" s="102" t="n">
        <f aca="false">SUMIF(R10!$B$3,$B19,R10!$D$3)+SUMIF(R2!$B$3,$B19,R2!$I$3)+SUMIF(R1!$B$3,$B19,R1!$D$3)+SUMIF(R2!$B$3,$B19,R2!$F$3)</f>
        <v>0</v>
      </c>
      <c r="J19" s="103" t="n">
        <f aca="false">B19</f>
        <v>37347</v>
      </c>
      <c r="N19" s="102" t="n">
        <f aca="false">SUMIF(R11!$B$3,$B19,R11!$D$3)+SUMIF(R5!$B$3,$B19,R5!$I$3)+SUMIF(R4!$B$3,$B19,R4!$D$3)+SUMIF(R5!$B$3,$B19,R5!$F$3)</f>
        <v>0</v>
      </c>
      <c r="O19" s="103" t="n">
        <f aca="false">B19</f>
        <v>37347</v>
      </c>
      <c r="S19" s="102" t="n">
        <f aca="false">SUMIF(R12!$B$3,$B19,R12!$D$3)+SUMIF(R8!$B$3,$B19,R8!$I$3)+SUMIF(R7!$B$3,$B19,R7!$D$3)+SUMIF(R8!$B$3,$B19,R8!$F$3)</f>
        <v>0</v>
      </c>
      <c r="T19" s="103" t="n">
        <f aca="false">B19</f>
        <v>37347</v>
      </c>
    </row>
    <row r="20" customFormat="false" ht="12.75" hidden="false" customHeight="false" outlineLevel="0" collapsed="false">
      <c r="A20" s="102" t="n">
        <f aca="false">I20+N20+S20</f>
        <v>0</v>
      </c>
      <c r="B20" s="103" t="n">
        <f aca="false">Months!F20</f>
        <v>37377</v>
      </c>
      <c r="I20" s="102" t="n">
        <f aca="false">SUMIF(R10!$B$3,$B20,R10!$D$3)+SUMIF(R2!$B$3,$B20,R2!$I$3)+SUMIF(R1!$B$3,$B20,R1!$D$3)+SUMIF(R2!$B$3,$B20,R2!$F$3)</f>
        <v>0</v>
      </c>
      <c r="J20" s="103" t="n">
        <f aca="false">B20</f>
        <v>37377</v>
      </c>
      <c r="N20" s="102" t="n">
        <f aca="false">SUMIF(R11!$B$3,$B20,R11!$D$3)+SUMIF(R5!$B$3,$B20,R5!$I$3)+SUMIF(R4!$B$3,$B20,R4!$D$3)+SUMIF(R5!$B$3,$B20,R5!$F$3)</f>
        <v>0</v>
      </c>
      <c r="O20" s="103" t="n">
        <f aca="false">B20</f>
        <v>37377</v>
      </c>
      <c r="S20" s="102" t="n">
        <f aca="false">SUMIF(R12!$B$3,$B20,R12!$D$3)+SUMIF(R8!$B$3,$B20,R8!$I$3)+SUMIF(R7!$B$3,$B20,R7!$D$3)+SUMIF(R8!$B$3,$B20,R8!$F$3)</f>
        <v>0</v>
      </c>
      <c r="T20" s="103" t="n">
        <f aca="false">B20</f>
        <v>37377</v>
      </c>
    </row>
    <row r="21" customFormat="false" ht="12.75" hidden="false" customHeight="false" outlineLevel="0" collapsed="false">
      <c r="A21" s="102" t="n">
        <f aca="false">I21+N21+S21</f>
        <v>0</v>
      </c>
      <c r="B21" s="103" t="n">
        <f aca="false">Months!F21</f>
        <v>37408</v>
      </c>
      <c r="I21" s="102" t="n">
        <f aca="false">SUMIF(R10!$B$3,$B21,R10!$D$3)+SUMIF(R2!$B$3,$B21,R2!$I$3)+SUMIF(R1!$B$3,$B21,R1!$D$3)+SUMIF(R2!$B$3,$B21,R2!$F$3)</f>
        <v>0</v>
      </c>
      <c r="J21" s="103" t="n">
        <f aca="false">B21</f>
        <v>37408</v>
      </c>
      <c r="N21" s="102" t="n">
        <f aca="false">SUMIF(R11!$B$3,$B21,R11!$D$3)+SUMIF(R5!$B$3,$B21,R5!$I$3)+SUMIF(R4!$B$3,$B21,R4!$D$3)+SUMIF(R5!$B$3,$B21,R5!$F$3)</f>
        <v>0</v>
      </c>
      <c r="O21" s="103" t="n">
        <f aca="false">B21</f>
        <v>37408</v>
      </c>
      <c r="S21" s="102" t="n">
        <f aca="false">SUMIF(R12!$B$3,$B21,R12!$D$3)+SUMIF(R8!$B$3,$B21,R8!$I$3)+SUMIF(R7!$B$3,$B21,R7!$D$3)+SUMIF(R8!$B$3,$B21,R8!$F$3)</f>
        <v>0</v>
      </c>
      <c r="T21" s="103" t="n">
        <f aca="false">B21</f>
        <v>37408</v>
      </c>
    </row>
    <row r="22" customFormat="false" ht="12.75" hidden="false" customHeight="false" outlineLevel="0" collapsed="false">
      <c r="A22" s="102" t="n">
        <f aca="false">I22+N22+S22</f>
        <v>0</v>
      </c>
      <c r="B22" s="103" t="n">
        <f aca="false">Months!F22</f>
        <v>37438</v>
      </c>
      <c r="I22" s="102" t="n">
        <f aca="false">SUMIF(R10!$B$3,$B22,R10!$D$3)+SUMIF(R2!$B$3,$B22,R2!$I$3)+SUMIF(R1!$B$3,$B22,R1!$D$3)+SUMIF(R2!$B$3,$B22,R2!$F$3)</f>
        <v>0</v>
      </c>
      <c r="J22" s="103" t="n">
        <f aca="false">B22</f>
        <v>37438</v>
      </c>
      <c r="N22" s="102" t="n">
        <f aca="false">SUMIF(R11!$B$3,$B22,R11!$D$3)+SUMIF(R5!$B$3,$B22,R5!$I$3)+SUMIF(R4!$B$3,$B22,R4!$D$3)+SUMIF(R5!$B$3,$B22,R5!$F$3)</f>
        <v>0</v>
      </c>
      <c r="O22" s="103" t="n">
        <f aca="false">B22</f>
        <v>37438</v>
      </c>
      <c r="S22" s="102" t="n">
        <f aca="false">SUMIF(R12!$B$3,$B22,R12!$D$3)+SUMIF(R8!$B$3,$B22,R8!$I$3)+SUMIF(R7!$B$3,$B22,R7!$D$3)+SUMIF(R8!$B$3,$B22,R8!$F$3)</f>
        <v>0</v>
      </c>
      <c r="T22" s="103" t="n">
        <f aca="false">B22</f>
        <v>37438</v>
      </c>
    </row>
    <row r="23" customFormat="false" ht="12.75" hidden="false" customHeight="false" outlineLevel="0" collapsed="false">
      <c r="A23" s="102" t="n">
        <f aca="false">I23+N23+S23</f>
        <v>0</v>
      </c>
      <c r="B23" s="103" t="n">
        <f aca="false">Months!F23</f>
        <v>37469</v>
      </c>
      <c r="I23" s="102" t="n">
        <f aca="false">SUMIF(R10!$B$3,$B23,R10!$D$3)+SUMIF(R2!$B$3,$B23,R2!$I$3)+SUMIF(R1!$B$3,$B23,R1!$D$3)+SUMIF(R2!$B$3,$B23,R2!$F$3)</f>
        <v>0</v>
      </c>
      <c r="J23" s="103" t="n">
        <f aca="false">B23</f>
        <v>37469</v>
      </c>
      <c r="N23" s="102" t="n">
        <f aca="false">SUMIF(R11!$B$3,$B23,R11!$D$3)+SUMIF(R5!$B$3,$B23,R5!$I$3)+SUMIF(R4!$B$3,$B23,R4!$D$3)+SUMIF(R5!$B$3,$B23,R5!$F$3)</f>
        <v>0</v>
      </c>
      <c r="O23" s="103" t="n">
        <f aca="false">B23</f>
        <v>37469</v>
      </c>
      <c r="S23" s="102" t="n">
        <f aca="false">SUMIF(R12!$B$3,$B23,R12!$D$3)+SUMIF(R8!$B$3,$B23,R8!$I$3)+SUMIF(R7!$B$3,$B23,R7!$D$3)+SUMIF(R8!$B$3,$B23,R8!$F$3)</f>
        <v>0</v>
      </c>
      <c r="T23" s="103" t="n">
        <f aca="false">B23</f>
        <v>37469</v>
      </c>
    </row>
    <row r="24" customFormat="false" ht="12.75" hidden="false" customHeight="false" outlineLevel="0" collapsed="false">
      <c r="A24" s="102" t="n">
        <f aca="false">I24+N24+S24</f>
        <v>0</v>
      </c>
      <c r="B24" s="103" t="n">
        <f aca="false">Months!F24</f>
        <v>37500</v>
      </c>
      <c r="I24" s="102" t="n">
        <f aca="false">SUMIF(R10!$B$3,$B24,R10!$D$3)+SUMIF(R2!$B$3,$B24,R2!$I$3)+SUMIF(R1!$B$3,$B24,R1!$D$3)+SUMIF(R2!$B$3,$B24,R2!$F$3)</f>
        <v>0</v>
      </c>
      <c r="J24" s="103" t="n">
        <f aca="false">B24</f>
        <v>37500</v>
      </c>
      <c r="N24" s="102" t="n">
        <f aca="false">SUMIF(R11!$B$3,$B24,R11!$D$3)+SUMIF(R5!$B$3,$B24,R5!$I$3)+SUMIF(R4!$B$3,$B24,R4!$D$3)+SUMIF(R5!$B$3,$B24,R5!$F$3)</f>
        <v>0</v>
      </c>
      <c r="O24" s="103" t="n">
        <f aca="false">B24</f>
        <v>37500</v>
      </c>
      <c r="S24" s="102" t="n">
        <f aca="false">SUMIF(R12!$B$3,$B24,R12!$D$3)+SUMIF(R8!$B$3,$B24,R8!$I$3)+SUMIF(R7!$B$3,$B24,R7!$D$3)+SUMIF(R8!$B$3,$B24,R8!$F$3)</f>
        <v>0</v>
      </c>
      <c r="T24" s="103" t="n">
        <f aca="false">B24</f>
        <v>37500</v>
      </c>
    </row>
    <row r="25" customFormat="false" ht="12.75" hidden="false" customHeight="false" outlineLevel="0" collapsed="false">
      <c r="A25" s="102" t="n">
        <f aca="false">I25+N25+S25</f>
        <v>0</v>
      </c>
      <c r="B25" s="103" t="n">
        <f aca="false">Months!F25</f>
        <v>37530</v>
      </c>
      <c r="I25" s="102" t="n">
        <f aca="false">SUMIF(R10!$B$3,$B25,R10!$D$3)+SUMIF(R2!$B$3,$B25,R2!$I$3)+SUMIF(R1!$B$3,$B25,R1!$D$3)+SUMIF(R2!$B$3,$B25,R2!$F$3)</f>
        <v>0</v>
      </c>
      <c r="J25" s="103" t="n">
        <f aca="false">B25</f>
        <v>37530</v>
      </c>
      <c r="N25" s="102" t="n">
        <f aca="false">SUMIF(R11!$B$3,$B25,R11!$D$3)+SUMIF(R5!$B$3,$B25,R5!$I$3)+SUMIF(R4!$B$3,$B25,R4!$D$3)+SUMIF(R5!$B$3,$B25,R5!$F$3)</f>
        <v>0</v>
      </c>
      <c r="O25" s="103" t="n">
        <f aca="false">B25</f>
        <v>37530</v>
      </c>
      <c r="S25" s="102" t="n">
        <f aca="false">SUMIF(R12!$B$3,$B25,R12!$D$3)+SUMIF(R8!$B$3,$B25,R8!$I$3)+SUMIF(R7!$B$3,$B25,R7!$D$3)+SUMIF(R8!$B$3,$B25,R8!$F$3)</f>
        <v>0</v>
      </c>
      <c r="T25" s="103" t="n">
        <f aca="false">B25</f>
        <v>37530</v>
      </c>
    </row>
    <row r="26" customFormat="false" ht="12.75" hidden="false" customHeight="false" outlineLevel="0" collapsed="false">
      <c r="A26" s="102" t="n">
        <f aca="false">I26+N26+S26</f>
        <v>0</v>
      </c>
      <c r="B26" s="103" t="n">
        <f aca="false">Months!F26</f>
        <v>37561</v>
      </c>
      <c r="I26" s="102" t="n">
        <f aca="false">SUMIF(R10!$B$3,$B26,R10!$D$3)+SUMIF(R2!$B$3,$B26,R2!$I$3)+SUMIF(R1!$B$3,$B26,R1!$D$3)+SUMIF(R2!$B$3,$B26,R2!$F$3)</f>
        <v>0</v>
      </c>
      <c r="J26" s="103" t="n">
        <f aca="false">B26</f>
        <v>37561</v>
      </c>
      <c r="N26" s="102" t="n">
        <f aca="false">SUMIF(R11!$B$3,$B26,R11!$D$3)+SUMIF(R5!$B$3,$B26,R5!$I$3)+SUMIF(R4!$B$3,$B26,R4!$D$3)+SUMIF(R5!$B$3,$B26,R5!$F$3)</f>
        <v>0</v>
      </c>
      <c r="O26" s="103" t="n">
        <f aca="false">B26</f>
        <v>37561</v>
      </c>
      <c r="S26" s="102" t="n">
        <f aca="false">SUMIF(R12!$B$3,$B26,R12!$D$3)+SUMIF(R8!$B$3,$B26,R8!$I$3)+SUMIF(R7!$B$3,$B26,R7!$D$3)+SUMIF(R8!$B$3,$B26,R8!$F$3)</f>
        <v>0</v>
      </c>
      <c r="T26" s="103" t="n">
        <f aca="false">B26</f>
        <v>37561</v>
      </c>
    </row>
    <row r="27" customFormat="false" ht="12.75" hidden="false" customHeight="false" outlineLevel="0" collapsed="false">
      <c r="A27" s="102" t="n">
        <f aca="false">I27+N27+S27</f>
        <v>0</v>
      </c>
      <c r="B27" s="103" t="n">
        <f aca="false">Months!F27</f>
        <v>37591</v>
      </c>
      <c r="I27" s="102" t="n">
        <f aca="false">SUMIF(R10!$B$3,$B27,R10!$D$3)+SUMIF(R2!$B$3,$B27,R2!$I$3)+SUMIF(R1!$B$3,$B27,R1!$D$3)+SUMIF(R2!$B$3,$B27,R2!$F$3)</f>
        <v>0</v>
      </c>
      <c r="J27" s="103" t="n">
        <f aca="false">B27</f>
        <v>37591</v>
      </c>
      <c r="N27" s="102" t="n">
        <f aca="false">SUMIF(R11!$B$3,$B27,R11!$D$3)+SUMIF(R5!$B$3,$B27,R5!$I$3)+SUMIF(R4!$B$3,$B27,R4!$D$3)+SUMIF(R5!$B$3,$B27,R5!$F$3)</f>
        <v>0</v>
      </c>
      <c r="O27" s="103" t="n">
        <f aca="false">B27</f>
        <v>37591</v>
      </c>
      <c r="S27" s="102" t="n">
        <f aca="false">SUMIF(R12!$B$3,$B27,R12!$D$3)+SUMIF(R8!$B$3,$B27,R8!$I$3)+SUMIF(R7!$B$3,$B27,R7!$D$3)+SUMIF(R8!$B$3,$B27,R8!$F$3)</f>
        <v>0</v>
      </c>
      <c r="T27" s="103" t="n">
        <f aca="false">B27</f>
        <v>37591</v>
      </c>
    </row>
    <row r="28" customFormat="false" ht="12.75" hidden="false" customHeight="false" outlineLevel="0" collapsed="false">
      <c r="A28" s="102" t="n">
        <f aca="false">I28+N28+S28</f>
        <v>0</v>
      </c>
      <c r="B28" s="103" t="n">
        <f aca="false">Months!F28</f>
        <v>37622</v>
      </c>
      <c r="I28" s="102" t="n">
        <f aca="false">SUMIF(R10!$B$3,$B28,R10!$D$3)+SUMIF(R2!$B$3,$B28,R2!$I$3)+SUMIF(R1!$B$3,$B28,R1!$D$3)+SUMIF(R2!$B$3,$B28,R2!$F$3)</f>
        <v>0</v>
      </c>
      <c r="J28" s="103" t="n">
        <f aca="false">B28</f>
        <v>37622</v>
      </c>
      <c r="N28" s="102" t="n">
        <f aca="false">SUMIF(R11!$B$3,$B28,R11!$D$3)+SUMIF(R5!$B$3,$B28,R5!$I$3)+SUMIF(R4!$B$3,$B28,R4!$D$3)+SUMIF(R5!$B$3,$B28,R5!$F$3)</f>
        <v>0</v>
      </c>
      <c r="O28" s="103" t="n">
        <f aca="false">B28</f>
        <v>37622</v>
      </c>
      <c r="S28" s="102" t="n">
        <f aca="false">SUMIF(R12!$B$3,$B28,R12!$D$3)+SUMIF(R8!$B$3,$B28,R8!$I$3)+SUMIF(R7!$B$3,$B28,R7!$D$3)+SUMIF(R8!$B$3,$B28,R8!$F$3)</f>
        <v>0</v>
      </c>
      <c r="T28" s="103" t="n">
        <f aca="false">B28</f>
        <v>37622</v>
      </c>
    </row>
    <row r="29" customFormat="false" ht="12.75" hidden="false" customHeight="false" outlineLevel="0" collapsed="false">
      <c r="A29" s="102" t="n">
        <f aca="false">I29+N29+S29</f>
        <v>0</v>
      </c>
      <c r="B29" s="103" t="n">
        <f aca="false">Months!F29</f>
        <v>37653</v>
      </c>
      <c r="I29" s="102" t="n">
        <f aca="false">SUMIF(R10!$B$3,$B29,R10!$D$3)+SUMIF(R2!$B$3,$B29,R2!$I$3)+SUMIF(R1!$B$3,$B29,R1!$D$3)+SUMIF(R2!$B$3,$B29,R2!$F$3)</f>
        <v>0</v>
      </c>
      <c r="J29" s="103" t="n">
        <f aca="false">B29</f>
        <v>37653</v>
      </c>
      <c r="N29" s="102" t="n">
        <f aca="false">SUMIF(R11!$B$3,$B29,R11!$D$3)+SUMIF(R5!$B$3,$B29,R5!$I$3)+SUMIF(R4!$B$3,$B29,R4!$D$3)+SUMIF(R5!$B$3,$B29,R5!$F$3)</f>
        <v>0</v>
      </c>
      <c r="O29" s="103" t="n">
        <f aca="false">B29</f>
        <v>37653</v>
      </c>
      <c r="S29" s="102" t="n">
        <f aca="false">SUMIF(R12!$B$3,$B29,R12!$D$3)+SUMIF(R8!$B$3,$B29,R8!$I$3)+SUMIF(R7!$B$3,$B29,R7!$D$3)+SUMIF(R8!$B$3,$B29,R8!$F$3)</f>
        <v>0</v>
      </c>
      <c r="T29" s="103" t="n">
        <f aca="false">B29</f>
        <v>37653</v>
      </c>
    </row>
    <row r="30" customFormat="false" ht="12.75" hidden="false" customHeight="false" outlineLevel="0" collapsed="false">
      <c r="A30" s="102" t="n">
        <f aca="false">I30+N30+S30</f>
        <v>0</v>
      </c>
      <c r="B30" s="103" t="n">
        <f aca="false">Months!F30</f>
        <v>37681</v>
      </c>
      <c r="I30" s="102" t="n">
        <f aca="false">SUMIF(R10!$B$3,$B30,R10!$D$3)+SUMIF(R2!$B$3,$B30,R2!$I$3)+SUMIF(R1!$B$3,$B30,R1!$D$3)+SUMIF(R2!$B$3,$B30,R2!$F$3)</f>
        <v>0</v>
      </c>
      <c r="J30" s="103" t="n">
        <f aca="false">B30</f>
        <v>37681</v>
      </c>
      <c r="N30" s="102" t="n">
        <f aca="false">SUMIF(R11!$B$3,$B30,R11!$D$3)+SUMIF(R5!$B$3,$B30,R5!$I$3)+SUMIF(R4!$B$3,$B30,R4!$D$3)+SUMIF(R5!$B$3,$B30,R5!$F$3)</f>
        <v>0</v>
      </c>
      <c r="O30" s="103" t="n">
        <f aca="false">B30</f>
        <v>37681</v>
      </c>
      <c r="S30" s="102" t="n">
        <f aca="false">SUMIF(R12!$B$3,$B30,R12!$D$3)+SUMIF(R8!$B$3,$B30,R8!$I$3)+SUMIF(R7!$B$3,$B30,R7!$D$3)+SUMIF(R8!$B$3,$B30,R8!$F$3)</f>
        <v>0</v>
      </c>
      <c r="T30" s="103" t="n">
        <f aca="false">B30</f>
        <v>37681</v>
      </c>
    </row>
    <row r="31" customFormat="false" ht="12.75" hidden="false" customHeight="false" outlineLevel="0" collapsed="false">
      <c r="A31" s="102" t="n">
        <f aca="false">I31+N31+S31</f>
        <v>0</v>
      </c>
      <c r="B31" s="103" t="n">
        <f aca="false">Months!F31</f>
        <v>37712</v>
      </c>
      <c r="I31" s="102" t="n">
        <f aca="false">SUMIF(R10!$B$3,$B31,R10!$D$3)+SUMIF(R2!$B$3,$B31,R2!$I$3)+SUMIF(R1!$B$3,$B31,R1!$D$3)+SUMIF(R2!$B$3,$B31,R2!$F$3)</f>
        <v>0</v>
      </c>
      <c r="J31" s="103" t="n">
        <f aca="false">B31</f>
        <v>37712</v>
      </c>
      <c r="N31" s="102" t="n">
        <f aca="false">SUMIF(R11!$B$3,$B31,R11!$D$3)+SUMIF(R5!$B$3,$B31,R5!$I$3)+SUMIF(R4!$B$3,$B31,R4!$D$3)+SUMIF(R5!$B$3,$B31,R5!$F$3)</f>
        <v>0</v>
      </c>
      <c r="O31" s="103" t="n">
        <f aca="false">B31</f>
        <v>37712</v>
      </c>
      <c r="S31" s="102" t="n">
        <f aca="false">SUMIF(R12!$B$3,$B31,R12!$D$3)+SUMIF(R8!$B$3,$B31,R8!$I$3)+SUMIF(R7!$B$3,$B31,R7!$D$3)+SUMIF(R8!$B$3,$B31,R8!$F$3)</f>
        <v>0</v>
      </c>
      <c r="T31" s="103" t="n">
        <f aca="false">B31</f>
        <v>37712</v>
      </c>
    </row>
    <row r="32" customFormat="false" ht="12.75" hidden="false" customHeight="false" outlineLevel="0" collapsed="false">
      <c r="A32" s="102" t="n">
        <f aca="false">I32+N32+S32</f>
        <v>0</v>
      </c>
      <c r="B32" s="103" t="n">
        <f aca="false">Months!F32</f>
        <v>37742</v>
      </c>
      <c r="I32" s="102" t="n">
        <f aca="false">SUMIF(R10!$B$3,$B32,R10!$D$3)+SUMIF(R2!$B$3,$B32,R2!$I$3)+SUMIF(R1!$B$3,$B32,R1!$D$3)+SUMIF(R2!$B$3,$B32,R2!$F$3)</f>
        <v>0</v>
      </c>
      <c r="J32" s="103" t="n">
        <f aca="false">B32</f>
        <v>37742</v>
      </c>
      <c r="N32" s="102" t="n">
        <f aca="false">SUMIF(R11!$B$3,$B32,R11!$D$3)+SUMIF(R5!$B$3,$B32,R5!$I$3)+SUMIF(R4!$B$3,$B32,R4!$D$3)+SUMIF(R5!$B$3,$B32,R5!$F$3)</f>
        <v>0</v>
      </c>
      <c r="O32" s="103" t="n">
        <f aca="false">B32</f>
        <v>37742</v>
      </c>
      <c r="S32" s="102" t="n">
        <f aca="false">SUMIF(R12!$B$3,$B32,R12!$D$3)+SUMIF(R8!$B$3,$B32,R8!$I$3)+SUMIF(R7!$B$3,$B32,R7!$D$3)+SUMIF(R8!$B$3,$B32,R8!$F$3)</f>
        <v>0</v>
      </c>
      <c r="T32" s="103" t="n">
        <f aca="false">B32</f>
        <v>37742</v>
      </c>
    </row>
    <row r="33" customFormat="false" ht="12.75" hidden="false" customHeight="false" outlineLevel="0" collapsed="false">
      <c r="A33" s="102" t="n">
        <f aca="false">I33+N33+S33</f>
        <v>0</v>
      </c>
      <c r="B33" s="103" t="n">
        <f aca="false">Months!F33</f>
        <v>37773</v>
      </c>
      <c r="I33" s="102" t="n">
        <f aca="false">SUMIF(R10!$B$3,$B33,R10!$D$3)+SUMIF(R2!$B$3,$B33,R2!$I$3)+SUMIF(R1!$B$3,$B33,R1!$D$3)+SUMIF(R2!$B$3,$B33,R2!$F$3)</f>
        <v>0</v>
      </c>
      <c r="J33" s="103" t="n">
        <f aca="false">B33</f>
        <v>37773</v>
      </c>
      <c r="N33" s="102" t="n">
        <f aca="false">SUMIF(R11!$B$3,$B33,R11!$D$3)+SUMIF(R5!$B$3,$B33,R5!$I$3)+SUMIF(R4!$B$3,$B33,R4!$D$3)+SUMIF(R5!$B$3,$B33,R5!$F$3)</f>
        <v>0</v>
      </c>
      <c r="O33" s="103" t="n">
        <f aca="false">B33</f>
        <v>37773</v>
      </c>
      <c r="S33" s="102" t="n">
        <f aca="false">SUMIF(R12!$B$3,$B33,R12!$D$3)+SUMIF(R8!$B$3,$B33,R8!$I$3)+SUMIF(R7!$B$3,$B33,R7!$D$3)+SUMIF(R8!$B$3,$B33,R8!$F$3)</f>
        <v>0</v>
      </c>
      <c r="T33" s="103" t="n">
        <f aca="false">B33</f>
        <v>37773</v>
      </c>
    </row>
    <row r="34" customFormat="false" ht="12.75" hidden="false" customHeight="false" outlineLevel="0" collapsed="false">
      <c r="A34" s="102" t="n">
        <f aca="false">I34+N34+S34</f>
        <v>0</v>
      </c>
      <c r="B34" s="103" t="n">
        <f aca="false">Months!F34</f>
        <v>37803</v>
      </c>
      <c r="I34" s="102" t="n">
        <f aca="false">SUMIF(R10!$B$3,$B34,R10!$D$3)+SUMIF(R2!$B$3,$B34,R2!$I$3)+SUMIF(R1!$B$3,$B34,R1!$D$3)+SUMIF(R2!$B$3,$B34,R2!$F$3)</f>
        <v>0</v>
      </c>
      <c r="J34" s="103" t="n">
        <f aca="false">B34</f>
        <v>37803</v>
      </c>
      <c r="N34" s="102" t="n">
        <f aca="false">SUMIF(R11!$B$3,$B34,R11!$D$3)+SUMIF(R5!$B$3,$B34,R5!$I$3)+SUMIF(R4!$B$3,$B34,R4!$D$3)+SUMIF(R5!$B$3,$B34,R5!$F$3)</f>
        <v>0</v>
      </c>
      <c r="O34" s="103" t="n">
        <f aca="false">B34</f>
        <v>37803</v>
      </c>
      <c r="S34" s="102" t="n">
        <f aca="false">SUMIF(R12!$B$3,$B34,R12!$D$3)+SUMIF(R8!$B$3,$B34,R8!$I$3)+SUMIF(R7!$B$3,$B34,R7!$D$3)+SUMIF(R8!$B$3,$B34,R8!$F$3)</f>
        <v>0</v>
      </c>
      <c r="T34" s="103" t="n">
        <f aca="false">B34</f>
        <v>37803</v>
      </c>
    </row>
    <row r="35" customFormat="false" ht="12.75" hidden="false" customHeight="false" outlineLevel="0" collapsed="false">
      <c r="A35" s="102" t="n">
        <f aca="false">I35+N35+S35</f>
        <v>0</v>
      </c>
      <c r="B35" s="103" t="n">
        <f aca="false">Months!F35</f>
        <v>37834</v>
      </c>
      <c r="I35" s="102" t="n">
        <f aca="false">SUMIF(R10!$B$3,$B35,R10!$D$3)+SUMIF(R2!$B$3,$B35,R2!$I$3)+SUMIF(R1!$B$3,$B35,R1!$D$3)+SUMIF(R2!$B$3,$B35,R2!$F$3)</f>
        <v>0</v>
      </c>
      <c r="J35" s="103" t="n">
        <f aca="false">B35</f>
        <v>37834</v>
      </c>
      <c r="N35" s="102" t="n">
        <f aca="false">SUMIF(R11!$B$3,$B35,R11!$D$3)+SUMIF(R5!$B$3,$B35,R5!$I$3)+SUMIF(R4!$B$3,$B35,R4!$D$3)+SUMIF(R5!$B$3,$B35,R5!$F$3)</f>
        <v>0</v>
      </c>
      <c r="O35" s="103" t="n">
        <f aca="false">B35</f>
        <v>37834</v>
      </c>
      <c r="S35" s="102" t="n">
        <f aca="false">SUMIF(R12!$B$3,$B35,R12!$D$3)+SUMIF(R8!$B$3,$B35,R8!$I$3)+SUMIF(R7!$B$3,$B35,R7!$D$3)+SUMIF(R8!$B$3,$B35,R8!$F$3)</f>
        <v>0</v>
      </c>
      <c r="T35" s="103" t="n">
        <f aca="false">B35</f>
        <v>37834</v>
      </c>
    </row>
    <row r="36" customFormat="false" ht="12.75" hidden="false" customHeight="false" outlineLevel="0" collapsed="false">
      <c r="A36" s="102" t="n">
        <f aca="false">I36+N36+S36</f>
        <v>0</v>
      </c>
      <c r="B36" s="103" t="n">
        <f aca="false">Months!F36</f>
        <v>37865</v>
      </c>
      <c r="I36" s="102" t="n">
        <f aca="false">SUMIF(R10!$B$3,$B36,R10!$D$3)+SUMIF(R2!$B$3,$B36,R2!$I$3)+SUMIF(R1!$B$3,$B36,R1!$D$3)+SUMIF(R2!$B$3,$B36,R2!$F$3)</f>
        <v>0</v>
      </c>
      <c r="J36" s="103" t="n">
        <f aca="false">B36</f>
        <v>37865</v>
      </c>
      <c r="N36" s="102" t="n">
        <f aca="false">SUMIF(R11!$B$3,$B36,R11!$D$3)+SUMIF(R5!$B$3,$B36,R5!$I$3)+SUMIF(R4!$B$3,$B36,R4!$D$3)+SUMIF(R5!$B$3,$B36,R5!$F$3)</f>
        <v>0</v>
      </c>
      <c r="O36" s="103" t="n">
        <f aca="false">B36</f>
        <v>37865</v>
      </c>
      <c r="S36" s="102" t="n">
        <f aca="false">SUMIF(R12!$B$3,$B36,R12!$D$3)+SUMIF(R8!$B$3,$B36,R8!$I$3)+SUMIF(R7!$B$3,$B36,R7!$D$3)+SUMIF(R8!$B$3,$B36,R8!$F$3)</f>
        <v>0</v>
      </c>
      <c r="T36" s="103" t="n">
        <f aca="false">B36</f>
        <v>37865</v>
      </c>
    </row>
    <row r="37" customFormat="false" ht="12.75" hidden="false" customHeight="false" outlineLevel="0" collapsed="false">
      <c r="A37" s="102" t="n">
        <f aca="false">I37+N37+S37</f>
        <v>0</v>
      </c>
      <c r="B37" s="103" t="n">
        <f aca="false">Months!F37</f>
        <v>37895</v>
      </c>
      <c r="I37" s="102" t="n">
        <f aca="false">SUMIF(R10!$B$3,$B37,R10!$D$3)+SUMIF(R2!$B$3,$B37,R2!$I$3)+SUMIF(R1!$B$3,$B37,R1!$D$3)+SUMIF(R2!$B$3,$B37,R2!$F$3)</f>
        <v>0</v>
      </c>
      <c r="J37" s="103" t="n">
        <f aca="false">B37</f>
        <v>37895</v>
      </c>
      <c r="N37" s="102" t="n">
        <f aca="false">SUMIF(R11!$B$3,$B37,R11!$D$3)+SUMIF(R5!$B$3,$B37,R5!$I$3)+SUMIF(R4!$B$3,$B37,R4!$D$3)+SUMIF(R5!$B$3,$B37,R5!$F$3)</f>
        <v>0</v>
      </c>
      <c r="O37" s="103" t="n">
        <f aca="false">B37</f>
        <v>37895</v>
      </c>
      <c r="S37" s="102" t="n">
        <f aca="false">SUMIF(R12!$B$3,$B37,R12!$D$3)+SUMIF(R8!$B$3,$B37,R8!$I$3)+SUMIF(R7!$B$3,$B37,R7!$D$3)+SUMIF(R8!$B$3,$B37,R8!$F$3)</f>
        <v>0</v>
      </c>
      <c r="T37" s="103" t="n">
        <f aca="false">B37</f>
        <v>37895</v>
      </c>
    </row>
    <row r="38" customFormat="false" ht="12.75" hidden="false" customHeight="false" outlineLevel="0" collapsed="false">
      <c r="A38" s="102" t="n">
        <f aca="false">I38+N38+S38</f>
        <v>0</v>
      </c>
      <c r="B38" s="103" t="n">
        <f aca="false">Months!F38</f>
        <v>37926</v>
      </c>
      <c r="I38" s="102" t="n">
        <f aca="false">SUMIF(R10!$B$3,$B38,R10!$D$3)+SUMIF(R2!$B$3,$B38,R2!$I$3)+SUMIF(R1!$B$3,$B38,R1!$D$3)+SUMIF(R2!$B$3,$B38,R2!$F$3)</f>
        <v>0</v>
      </c>
      <c r="J38" s="103" t="n">
        <f aca="false">B38</f>
        <v>37926</v>
      </c>
      <c r="N38" s="102" t="n">
        <f aca="false">SUMIF(R11!$B$3,$B38,R11!$D$3)+SUMIF(R5!$B$3,$B38,R5!$I$3)+SUMIF(R4!$B$3,$B38,R4!$D$3)+SUMIF(R5!$B$3,$B38,R5!$F$3)</f>
        <v>0</v>
      </c>
      <c r="O38" s="103" t="n">
        <f aca="false">B38</f>
        <v>37926</v>
      </c>
      <c r="S38" s="102" t="n">
        <f aca="false">SUMIF(R12!$B$3,$B38,R12!$D$3)+SUMIF(R8!$B$3,$B38,R8!$I$3)+SUMIF(R7!$B$3,$B38,R7!$D$3)+SUMIF(R8!$B$3,$B38,R8!$F$3)</f>
        <v>0</v>
      </c>
      <c r="T38" s="103" t="n">
        <f aca="false">B38</f>
        <v>37926</v>
      </c>
    </row>
    <row r="39" customFormat="false" ht="12.75" hidden="false" customHeight="false" outlineLevel="0" collapsed="false">
      <c r="A39" s="102" t="n">
        <f aca="false">I39+N39+S39</f>
        <v>0</v>
      </c>
      <c r="B39" s="103" t="n">
        <f aca="false">Months!F39</f>
        <v>37956</v>
      </c>
      <c r="I39" s="102" t="n">
        <f aca="false">SUMIF(R10!$B$3,$B39,R10!$D$3)+SUMIF(R2!$B$3,$B39,R2!$I$3)+SUMIF(R1!$B$3,$B39,R1!$D$3)+SUMIF(R2!$B$3,$B39,R2!$F$3)</f>
        <v>0</v>
      </c>
      <c r="J39" s="103" t="n">
        <f aca="false">B39</f>
        <v>37956</v>
      </c>
      <c r="N39" s="102" t="n">
        <f aca="false">SUMIF(R11!$B$3,$B39,R11!$D$3)+SUMIF(R5!$B$3,$B39,R5!$I$3)+SUMIF(R4!$B$3,$B39,R4!$D$3)+SUMIF(R5!$B$3,$B39,R5!$F$3)</f>
        <v>0</v>
      </c>
      <c r="O39" s="103" t="n">
        <f aca="false">B39</f>
        <v>37956</v>
      </c>
      <c r="S39" s="102" t="n">
        <f aca="false">SUMIF(R12!$B$3,$B39,R12!$D$3)+SUMIF(R8!$B$3,$B39,R8!$I$3)+SUMIF(R7!$B$3,$B39,R7!$D$3)+SUMIF(R8!$B$3,$B39,R8!$F$3)</f>
        <v>0</v>
      </c>
      <c r="T39" s="103" t="n">
        <f aca="false">B39</f>
        <v>37956</v>
      </c>
    </row>
    <row r="40" customFormat="false" ht="12.75" hidden="false" customHeight="false" outlineLevel="0" collapsed="false">
      <c r="A40" s="102" t="n">
        <f aca="false">I40+N40+S40</f>
        <v>0</v>
      </c>
      <c r="B40" s="103" t="n">
        <f aca="false">Months!F40</f>
        <v>37987</v>
      </c>
      <c r="I40" s="102" t="n">
        <f aca="false">SUMIF(R10!$B$3,$B40,R10!$D$3)+SUMIF(R2!$B$3,$B40,R2!$I$3)+SUMIF(R1!$B$3,$B40,R1!$D$3)+SUMIF(R2!$B$3,$B40,R2!$F$3)</f>
        <v>0</v>
      </c>
      <c r="J40" s="103" t="n">
        <f aca="false">B40</f>
        <v>37987</v>
      </c>
      <c r="N40" s="102" t="n">
        <f aca="false">SUMIF(R11!$B$3,$B40,R11!$D$3)+SUMIF(R5!$B$3,$B40,R5!$I$3)+SUMIF(R4!$B$3,$B40,R4!$D$3)+SUMIF(R5!$B$3,$B40,R5!$F$3)</f>
        <v>0</v>
      </c>
      <c r="O40" s="103" t="n">
        <f aca="false">B40</f>
        <v>37987</v>
      </c>
      <c r="S40" s="102" t="n">
        <f aca="false">SUMIF(R12!$B$3,$B40,R12!$D$3)+SUMIF(R8!$B$3,$B40,R8!$I$3)+SUMIF(R7!$B$3,$B40,R7!$D$3)+SUMIF(R8!$B$3,$B40,R8!$F$3)</f>
        <v>0</v>
      </c>
      <c r="T40" s="103" t="n">
        <f aca="false">B40</f>
        <v>37987</v>
      </c>
    </row>
    <row r="41" customFormat="false" ht="12.75" hidden="false" customHeight="false" outlineLevel="0" collapsed="false">
      <c r="A41" s="102" t="n">
        <f aca="false">I41+N41+S41</f>
        <v>0</v>
      </c>
      <c r="B41" s="103" t="n">
        <f aca="false">Months!F41</f>
        <v>38018</v>
      </c>
      <c r="I41" s="102" t="n">
        <f aca="false">SUMIF(R10!$B$3,$B41,R10!$D$3)+SUMIF(R2!$B$3,$B41,R2!$I$3)+SUMIF(R1!$B$3,$B41,R1!$D$3)+SUMIF(R2!$B$3,$B41,R2!$F$3)</f>
        <v>0</v>
      </c>
      <c r="J41" s="103" t="n">
        <f aca="false">B41</f>
        <v>38018</v>
      </c>
      <c r="N41" s="102" t="n">
        <f aca="false">SUMIF(R11!$B$3,$B41,R11!$D$3)+SUMIF(R5!$B$3,$B41,R5!$I$3)+SUMIF(R4!$B$3,$B41,R4!$D$3)+SUMIF(R5!$B$3,$B41,R5!$F$3)</f>
        <v>0</v>
      </c>
      <c r="O41" s="103" t="n">
        <f aca="false">B41</f>
        <v>38018</v>
      </c>
      <c r="S41" s="102" t="n">
        <f aca="false">SUMIF(R12!$B$3,$B41,R12!$D$3)+SUMIF(R8!$B$3,$B41,R8!$I$3)+SUMIF(R7!$B$3,$B41,R7!$D$3)+SUMIF(R8!$B$3,$B41,R8!$F$3)</f>
        <v>0</v>
      </c>
      <c r="T41" s="103" t="n">
        <f aca="false">B41</f>
        <v>38018</v>
      </c>
    </row>
    <row r="42" customFormat="false" ht="12.75" hidden="false" customHeight="false" outlineLevel="0" collapsed="false">
      <c r="A42" s="102" t="n">
        <f aca="false">I42+N42+S42</f>
        <v>0</v>
      </c>
      <c r="B42" s="103" t="n">
        <f aca="false">Months!F42</f>
        <v>38047</v>
      </c>
      <c r="I42" s="102" t="n">
        <f aca="false">SUMIF(R10!$B$3,$B42,R10!$D$3)+SUMIF(R2!$B$3,$B42,R2!$I$3)+SUMIF(R1!$B$3,$B42,R1!$D$3)+SUMIF(R2!$B$3,$B42,R2!$F$3)</f>
        <v>0</v>
      </c>
      <c r="J42" s="103" t="n">
        <f aca="false">B42</f>
        <v>38047</v>
      </c>
      <c r="N42" s="102" t="n">
        <f aca="false">SUMIF(R11!$B$3,$B42,R11!$D$3)+SUMIF(R5!$B$3,$B42,R5!$I$3)+SUMIF(R4!$B$3,$B42,R4!$D$3)+SUMIF(R5!$B$3,$B42,R5!$F$3)</f>
        <v>0</v>
      </c>
      <c r="O42" s="103" t="n">
        <f aca="false">B42</f>
        <v>38047</v>
      </c>
      <c r="S42" s="102" t="n">
        <f aca="false">SUMIF(R12!$B$3,$B42,R12!$D$3)+SUMIF(R8!$B$3,$B42,R8!$I$3)+SUMIF(R7!$B$3,$B42,R7!$D$3)+SUMIF(R8!$B$3,$B42,R8!$F$3)</f>
        <v>0</v>
      </c>
      <c r="T42" s="103" t="n">
        <f aca="false">B42</f>
        <v>38047</v>
      </c>
    </row>
    <row r="43" customFormat="false" ht="12.75" hidden="false" customHeight="false" outlineLevel="0" collapsed="false">
      <c r="A43" s="102" t="n">
        <f aca="false">I43+N43+S43</f>
        <v>0</v>
      </c>
      <c r="B43" s="103" t="n">
        <f aca="false">Months!F43</f>
        <v>38078</v>
      </c>
      <c r="I43" s="102" t="n">
        <f aca="false">SUMIF(R10!$B$3,$B43,R10!$D$3)+SUMIF(R2!$B$3,$B43,R2!$I$3)+SUMIF(R1!$B$3,$B43,R1!$D$3)+SUMIF(R2!$B$3,$B43,R2!$F$3)</f>
        <v>0</v>
      </c>
      <c r="J43" s="103" t="n">
        <f aca="false">B43</f>
        <v>38078</v>
      </c>
      <c r="N43" s="102" t="n">
        <f aca="false">SUMIF(R11!$B$3,$B43,R11!$D$3)+SUMIF(R5!$B$3,$B43,R5!$I$3)+SUMIF(R4!$B$3,$B43,R4!$D$3)+SUMIF(R5!$B$3,$B43,R5!$F$3)</f>
        <v>0</v>
      </c>
      <c r="O43" s="103" t="n">
        <f aca="false">B43</f>
        <v>38078</v>
      </c>
      <c r="S43" s="102" t="n">
        <f aca="false">SUMIF(R12!$B$3,$B43,R12!$D$3)+SUMIF(R8!$B$3,$B43,R8!$I$3)+SUMIF(R7!$B$3,$B43,R7!$D$3)+SUMIF(R8!$B$3,$B43,R8!$F$3)</f>
        <v>0</v>
      </c>
      <c r="T43" s="103" t="n">
        <f aca="false">B43</f>
        <v>38078</v>
      </c>
    </row>
    <row r="44" customFormat="false" ht="12.75" hidden="false" customHeight="false" outlineLevel="0" collapsed="false">
      <c r="A44" s="102" t="n">
        <f aca="false">I44+N44+S44</f>
        <v>0</v>
      </c>
      <c r="B44" s="103" t="n">
        <f aca="false">Months!F44</f>
        <v>38108</v>
      </c>
      <c r="I44" s="102" t="n">
        <f aca="false">SUMIF(R10!$B$3,$B44,R10!$D$3)+SUMIF(R2!$B$3,$B44,R2!$I$3)+SUMIF(R1!$B$3,$B44,R1!$D$3)+SUMIF(R2!$B$3,$B44,R2!$F$3)</f>
        <v>0</v>
      </c>
      <c r="J44" s="103" t="n">
        <f aca="false">B44</f>
        <v>38108</v>
      </c>
      <c r="N44" s="102" t="n">
        <f aca="false">SUMIF(R11!$B$3,$B44,R11!$D$3)+SUMIF(R5!$B$3,$B44,R5!$I$3)+SUMIF(R4!$B$3,$B44,R4!$D$3)+SUMIF(R5!$B$3,$B44,R5!$F$3)</f>
        <v>0</v>
      </c>
      <c r="O44" s="103" t="n">
        <f aca="false">B44</f>
        <v>38108</v>
      </c>
      <c r="S44" s="102" t="n">
        <f aca="false">SUMIF(R12!$B$3,$B44,R12!$D$3)+SUMIF(R8!$B$3,$B44,R8!$I$3)+SUMIF(R7!$B$3,$B44,R7!$D$3)+SUMIF(R8!$B$3,$B44,R8!$F$3)</f>
        <v>0</v>
      </c>
      <c r="T44" s="103" t="n">
        <f aca="false">B44</f>
        <v>38108</v>
      </c>
    </row>
    <row r="45" customFormat="false" ht="12.75" hidden="false" customHeight="false" outlineLevel="0" collapsed="false">
      <c r="A45" s="102" t="n">
        <f aca="false">I45+N45+S45</f>
        <v>0</v>
      </c>
      <c r="B45" s="103" t="n">
        <f aca="false">Months!F45</f>
        <v>38139</v>
      </c>
      <c r="I45" s="102" t="n">
        <f aca="false">SUMIF(R10!$B$3,$B45,R10!$D$3)+SUMIF(R2!$B$3,$B45,R2!$I$3)+SUMIF(R1!$B$3,$B45,R1!$D$3)+SUMIF(R2!$B$3,$B45,R2!$F$3)</f>
        <v>0</v>
      </c>
      <c r="J45" s="103" t="n">
        <f aca="false">B45</f>
        <v>38139</v>
      </c>
      <c r="N45" s="102" t="n">
        <f aca="false">SUMIF(R11!$B$3,$B45,R11!$D$3)+SUMIF(R5!$B$3,$B45,R5!$I$3)+SUMIF(R4!$B$3,$B45,R4!$D$3)+SUMIF(R5!$B$3,$B45,R5!$F$3)</f>
        <v>0</v>
      </c>
      <c r="O45" s="103" t="n">
        <f aca="false">B45</f>
        <v>38139</v>
      </c>
      <c r="S45" s="102" t="n">
        <f aca="false">SUMIF(R12!$B$3,$B45,R12!$D$3)+SUMIF(R8!$B$3,$B45,R8!$I$3)+SUMIF(R7!$B$3,$B45,R7!$D$3)+SUMIF(R8!$B$3,$B45,R8!$F$3)</f>
        <v>0</v>
      </c>
      <c r="T45" s="103" t="n">
        <f aca="false">B45</f>
        <v>38139</v>
      </c>
    </row>
    <row r="46" customFormat="false" ht="12.75" hidden="false" customHeight="false" outlineLevel="0" collapsed="false">
      <c r="A46" s="102" t="n">
        <f aca="false">I46+N46+S46</f>
        <v>0</v>
      </c>
      <c r="B46" s="103" t="n">
        <f aca="false">Months!F46</f>
        <v>38169</v>
      </c>
      <c r="I46" s="102" t="n">
        <f aca="false">SUMIF(R10!$B$3,$B46,R10!$D$3)+SUMIF(R2!$B$3,$B46,R2!$I$3)+SUMIF(R1!$B$3,$B46,R1!$D$3)+SUMIF(R2!$B$3,$B46,R2!$F$3)</f>
        <v>0</v>
      </c>
      <c r="J46" s="103" t="n">
        <f aca="false">B46</f>
        <v>38169</v>
      </c>
      <c r="N46" s="102" t="n">
        <f aca="false">SUMIF(R11!$B$3,$B46,R11!$D$3)+SUMIF(R5!$B$3,$B46,R5!$I$3)+SUMIF(R4!$B$3,$B46,R4!$D$3)+SUMIF(R5!$B$3,$B46,R5!$F$3)</f>
        <v>0</v>
      </c>
      <c r="O46" s="103" t="n">
        <f aca="false">B46</f>
        <v>38169</v>
      </c>
      <c r="S46" s="102" t="n">
        <f aca="false">SUMIF(R12!$B$3,$B46,R12!$D$3)+SUMIF(R8!$B$3,$B46,R8!$I$3)+SUMIF(R7!$B$3,$B46,R7!$D$3)+SUMIF(R8!$B$3,$B46,R8!$F$3)</f>
        <v>0</v>
      </c>
      <c r="T46" s="103" t="n">
        <f aca="false">B46</f>
        <v>38169</v>
      </c>
    </row>
    <row r="47" customFormat="false" ht="12.75" hidden="false" customHeight="false" outlineLevel="0" collapsed="false">
      <c r="A47" s="102" t="n">
        <f aca="false">I47+N47+S47</f>
        <v>0</v>
      </c>
      <c r="B47" s="103" t="n">
        <f aca="false">Months!F47</f>
        <v>38200</v>
      </c>
      <c r="I47" s="102" t="n">
        <f aca="false">SUMIF(R10!$B$3,$B47,R10!$D$3)+SUMIF(R2!$B$3,$B47,R2!$I$3)+SUMIF(R1!$B$3,$B47,R1!$D$3)+SUMIF(R2!$B$3,$B47,R2!$F$3)</f>
        <v>0</v>
      </c>
      <c r="J47" s="103" t="n">
        <f aca="false">B47</f>
        <v>38200</v>
      </c>
      <c r="N47" s="102" t="n">
        <f aca="false">SUMIF(R11!$B$3,$B47,R11!$D$3)+SUMIF(R5!$B$3,$B47,R5!$I$3)+SUMIF(R4!$B$3,$B47,R4!$D$3)+SUMIF(R5!$B$3,$B47,R5!$F$3)</f>
        <v>0</v>
      </c>
      <c r="O47" s="103" t="n">
        <f aca="false">B47</f>
        <v>38200</v>
      </c>
      <c r="S47" s="102" t="n">
        <f aca="false">SUMIF(R12!$B$3,$B47,R12!$D$3)+SUMIF(R8!$B$3,$B47,R8!$I$3)+SUMIF(R7!$B$3,$B47,R7!$D$3)+SUMIF(R8!$B$3,$B47,R8!$F$3)</f>
        <v>0</v>
      </c>
      <c r="T47" s="103" t="n">
        <f aca="false">B47</f>
        <v>38200</v>
      </c>
    </row>
    <row r="48" customFormat="false" ht="12.75" hidden="false" customHeight="false" outlineLevel="0" collapsed="false">
      <c r="A48" s="102" t="n">
        <f aca="false">I48+N48+S48</f>
        <v>0</v>
      </c>
      <c r="B48" s="103" t="n">
        <f aca="false">Months!F48</f>
        <v>38231</v>
      </c>
      <c r="I48" s="102" t="n">
        <f aca="false">SUMIF(R10!$B$3,$B48,R10!$D$3)+SUMIF(R2!$B$3,$B48,R2!$I$3)+SUMIF(R1!$B$3,$B48,R1!$D$3)+SUMIF(R2!$B$3,$B48,R2!$F$3)</f>
        <v>0</v>
      </c>
      <c r="J48" s="103" t="n">
        <f aca="false">B48</f>
        <v>38231</v>
      </c>
      <c r="N48" s="102" t="n">
        <f aca="false">SUMIF(R11!$B$3,$B48,R11!$D$3)+SUMIF(R5!$B$3,$B48,R5!$I$3)+SUMIF(R4!$B$3,$B48,R4!$D$3)+SUMIF(R5!$B$3,$B48,R5!$F$3)</f>
        <v>0</v>
      </c>
      <c r="O48" s="103" t="n">
        <f aca="false">B48</f>
        <v>38231</v>
      </c>
      <c r="S48" s="102" t="n">
        <f aca="false">SUMIF(R12!$B$3,$B48,R12!$D$3)+SUMIF(R8!$B$3,$B48,R8!$I$3)+SUMIF(R7!$B$3,$B48,R7!$D$3)+SUMIF(R8!$B$3,$B48,R8!$F$3)</f>
        <v>0</v>
      </c>
      <c r="T48" s="103" t="n">
        <f aca="false">B48</f>
        <v>38231</v>
      </c>
    </row>
    <row r="49" customFormat="false" ht="12.75" hidden="false" customHeight="false" outlineLevel="0" collapsed="false">
      <c r="A49" s="102" t="n">
        <f aca="false">I49+N49+S49</f>
        <v>0</v>
      </c>
      <c r="B49" s="103" t="n">
        <f aca="false">Months!F49</f>
        <v>38261</v>
      </c>
      <c r="I49" s="102" t="n">
        <f aca="false">SUMIF(R10!$B$3,$B49,R10!$D$3)+SUMIF(R2!$B$3,$B49,R2!$I$3)+SUMIF(R1!$B$3,$B49,R1!$D$3)+SUMIF(R2!$B$3,$B49,R2!$F$3)</f>
        <v>0</v>
      </c>
      <c r="J49" s="103" t="n">
        <f aca="false">B49</f>
        <v>38261</v>
      </c>
      <c r="N49" s="102" t="n">
        <f aca="false">SUMIF(R11!$B$3,$B49,R11!$D$3)+SUMIF(R5!$B$3,$B49,R5!$I$3)+SUMIF(R4!$B$3,$B49,R4!$D$3)+SUMIF(R5!$B$3,$B49,R5!$F$3)</f>
        <v>0</v>
      </c>
      <c r="O49" s="103" t="n">
        <f aca="false">B49</f>
        <v>38261</v>
      </c>
      <c r="S49" s="102" t="n">
        <f aca="false">SUMIF(R12!$B$3,$B49,R12!$D$3)+SUMIF(R8!$B$3,$B49,R8!$I$3)+SUMIF(R7!$B$3,$B49,R7!$D$3)+SUMIF(R8!$B$3,$B49,R8!$F$3)</f>
        <v>0</v>
      </c>
      <c r="T49" s="103" t="n">
        <f aca="false">B49</f>
        <v>38261</v>
      </c>
    </row>
    <row r="50" customFormat="false" ht="12.75" hidden="false" customHeight="false" outlineLevel="0" collapsed="false">
      <c r="A50" s="102" t="n">
        <f aca="false">I50+N50+S50</f>
        <v>0</v>
      </c>
      <c r="B50" s="103" t="n">
        <f aca="false">Months!F50</f>
        <v>38292</v>
      </c>
      <c r="I50" s="102" t="n">
        <f aca="false">SUMIF(R10!$B$3,$B50,R10!$D$3)+SUMIF(R2!$B$3,$B50,R2!$I$3)+SUMIF(R1!$B$3,$B50,R1!$D$3)+SUMIF(R2!$B$3,$B50,R2!$F$3)</f>
        <v>0</v>
      </c>
      <c r="J50" s="103" t="n">
        <f aca="false">B50</f>
        <v>38292</v>
      </c>
      <c r="N50" s="102" t="n">
        <f aca="false">SUMIF(R11!$B$3,$B50,R11!$D$3)+SUMIF(R5!$B$3,$B50,R5!$I$3)+SUMIF(R4!$B$3,$B50,R4!$D$3)+SUMIF(R5!$B$3,$B50,R5!$F$3)</f>
        <v>0</v>
      </c>
      <c r="O50" s="103" t="n">
        <f aca="false">B50</f>
        <v>38292</v>
      </c>
      <c r="S50" s="102" t="n">
        <f aca="false">SUMIF(R12!$B$3,$B50,R12!$D$3)+SUMIF(R8!$B$3,$B50,R8!$I$3)+SUMIF(R7!$B$3,$B50,R7!$D$3)+SUMIF(R8!$B$3,$B50,R8!$F$3)</f>
        <v>0</v>
      </c>
      <c r="T50" s="103" t="n">
        <f aca="false">B50</f>
        <v>38292</v>
      </c>
    </row>
    <row r="51" customFormat="false" ht="12.75" hidden="false" customHeight="false" outlineLevel="0" collapsed="false">
      <c r="A51" s="102" t="n">
        <f aca="false">I51+N51+S51</f>
        <v>0</v>
      </c>
      <c r="B51" s="103" t="n">
        <f aca="false">Months!F51</f>
        <v>38322</v>
      </c>
      <c r="I51" s="102" t="n">
        <f aca="false">SUMIF(R10!$B$3,$B51,R10!$D$3)+SUMIF(R2!$B$3,$B51,R2!$I$3)+SUMIF(R1!$B$3,$B51,R1!$D$3)+SUMIF(R2!$B$3,$B51,R2!$F$3)</f>
        <v>0</v>
      </c>
      <c r="J51" s="103" t="n">
        <f aca="false">B51</f>
        <v>38322</v>
      </c>
      <c r="N51" s="102" t="n">
        <f aca="false">SUMIF(R11!$B$3,$B51,R11!$D$3)+SUMIF(R5!$B$3,$B51,R5!$I$3)+SUMIF(R4!$B$3,$B51,R4!$D$3)+SUMIF(R5!$B$3,$B51,R5!$F$3)</f>
        <v>0</v>
      </c>
      <c r="O51" s="103" t="n">
        <f aca="false">B51</f>
        <v>38322</v>
      </c>
      <c r="S51" s="102" t="n">
        <f aca="false">SUMIF(R12!$B$3,$B51,R12!$D$3)+SUMIF(R8!$B$3,$B51,R8!$I$3)+SUMIF(R7!$B$3,$B51,R7!$D$3)+SUMIF(R8!$B$3,$B51,R8!$F$3)</f>
        <v>0</v>
      </c>
      <c r="T51" s="103" t="n">
        <f aca="false">B51</f>
        <v>38322</v>
      </c>
    </row>
    <row r="52" customFormat="false" ht="12.75" hidden="false" customHeight="false" outlineLevel="0" collapsed="false">
      <c r="A52" s="102" t="n">
        <f aca="false">I52+N52+S52</f>
        <v>0</v>
      </c>
      <c r="B52" s="103" t="n">
        <f aca="false">Months!F52</f>
        <v>38353</v>
      </c>
      <c r="I52" s="102" t="n">
        <f aca="false">SUMIF(R10!$B$3,$B52,R10!$D$3)+SUMIF(R2!$B$3,$B52,R2!$I$3)+SUMIF(R1!$B$3,$B52,R1!$D$3)+SUMIF(R2!$B$3,$B52,R2!$F$3)</f>
        <v>0</v>
      </c>
      <c r="J52" s="103" t="n">
        <f aca="false">B52</f>
        <v>38353</v>
      </c>
      <c r="N52" s="102" t="n">
        <f aca="false">SUMIF(R11!$B$3,$B52,R11!$D$3)+SUMIF(R5!$B$3,$B52,R5!$I$3)+SUMIF(R4!$B$3,$B52,R4!$D$3)+SUMIF(R5!$B$3,$B52,R5!$F$3)</f>
        <v>0</v>
      </c>
      <c r="O52" s="103" t="n">
        <f aca="false">B52</f>
        <v>38353</v>
      </c>
      <c r="S52" s="102" t="n">
        <f aca="false">SUMIF(R12!$B$3,$B52,R12!$D$3)+SUMIF(R8!$B$3,$B52,R8!$I$3)+SUMIF(R7!$B$3,$B52,R7!$D$3)+SUMIF(R8!$B$3,$B52,R8!$F$3)</f>
        <v>0</v>
      </c>
      <c r="T52" s="103" t="n">
        <f aca="false">B52</f>
        <v>38353</v>
      </c>
    </row>
    <row r="53" customFormat="false" ht="12.75" hidden="false" customHeight="false" outlineLevel="0" collapsed="false">
      <c r="A53" s="102" t="n">
        <f aca="false">I53+N53+S53</f>
        <v>0</v>
      </c>
      <c r="B53" s="103" t="n">
        <f aca="false">Months!F53</f>
        <v>38384</v>
      </c>
      <c r="I53" s="102" t="n">
        <f aca="false">SUMIF(R10!$B$3,$B53,R10!$D$3)+SUMIF(R2!$B$3,$B53,R2!$I$3)+SUMIF(R1!$B$3,$B53,R1!$D$3)+SUMIF(R2!$B$3,$B53,R2!$F$3)</f>
        <v>0</v>
      </c>
      <c r="J53" s="103" t="n">
        <f aca="false">B53</f>
        <v>38384</v>
      </c>
      <c r="N53" s="102" t="n">
        <f aca="false">SUMIF(R11!$B$3,$B53,R11!$D$3)+SUMIF(R5!$B$3,$B53,R5!$I$3)+SUMIF(R4!$B$3,$B53,R4!$D$3)+SUMIF(R5!$B$3,$B53,R5!$F$3)</f>
        <v>0</v>
      </c>
      <c r="O53" s="103" t="n">
        <f aca="false">B53</f>
        <v>38384</v>
      </c>
      <c r="S53" s="102" t="n">
        <f aca="false">SUMIF(R12!$B$3,$B53,R12!$D$3)+SUMIF(R8!$B$3,$B53,R8!$I$3)+SUMIF(R7!$B$3,$B53,R7!$D$3)+SUMIF(R8!$B$3,$B53,R8!$F$3)</f>
        <v>0</v>
      </c>
      <c r="T53" s="103" t="n">
        <f aca="false">B53</f>
        <v>38384</v>
      </c>
    </row>
    <row r="54" customFormat="false" ht="12.75" hidden="false" customHeight="false" outlineLevel="0" collapsed="false">
      <c r="A54" s="102" t="n">
        <f aca="false">I54+N54+S54</f>
        <v>0</v>
      </c>
      <c r="B54" s="103" t="n">
        <f aca="false">Months!F54</f>
        <v>38412</v>
      </c>
      <c r="I54" s="102" t="n">
        <f aca="false">SUMIF(R10!$B$3,$B54,R10!$D$3)+SUMIF(R2!$B$3,$B54,R2!$I$3)+SUMIF(R1!$B$3,$B54,R1!$D$3)+SUMIF(R2!$B$3,$B54,R2!$F$3)</f>
        <v>0</v>
      </c>
      <c r="J54" s="103" t="n">
        <f aca="false">B54</f>
        <v>38412</v>
      </c>
      <c r="N54" s="102" t="n">
        <f aca="false">SUMIF(R11!$B$3,$B54,R11!$D$3)+SUMIF(R5!$B$3,$B54,R5!$I$3)+SUMIF(R4!$B$3,$B54,R4!$D$3)+SUMIF(R5!$B$3,$B54,R5!$F$3)</f>
        <v>0</v>
      </c>
      <c r="O54" s="103" t="n">
        <f aca="false">B54</f>
        <v>38412</v>
      </c>
      <c r="S54" s="102" t="n">
        <f aca="false">SUMIF(R12!$B$3,$B54,R12!$D$3)+SUMIF(R8!$B$3,$B54,R8!$I$3)+SUMIF(R7!$B$3,$B54,R7!$D$3)+SUMIF(R8!$B$3,$B54,R8!$F$3)</f>
        <v>0</v>
      </c>
      <c r="T54" s="103" t="n">
        <f aca="false">B54</f>
        <v>38412</v>
      </c>
    </row>
    <row r="55" customFormat="false" ht="12.75" hidden="false" customHeight="false" outlineLevel="0" collapsed="false">
      <c r="A55" s="102" t="n">
        <f aca="false">I55+N55+S55</f>
        <v>0</v>
      </c>
      <c r="B55" s="103" t="n">
        <f aca="false">Months!F55</f>
        <v>38443</v>
      </c>
      <c r="I55" s="102" t="n">
        <f aca="false">SUMIF(R10!$B$3,$B55,R10!$D$3)+SUMIF(R2!$B$3,$B55,R2!$I$3)+SUMIF(R1!$B$3,$B55,R1!$D$3)+SUMIF(R2!$B$3,$B55,R2!$F$3)</f>
        <v>0</v>
      </c>
      <c r="J55" s="103" t="n">
        <f aca="false">B55</f>
        <v>38443</v>
      </c>
      <c r="N55" s="102" t="n">
        <f aca="false">SUMIF(R11!$B$3,$B55,R11!$D$3)+SUMIF(R5!$B$3,$B55,R5!$I$3)+SUMIF(R4!$B$3,$B55,R4!$D$3)+SUMIF(R5!$B$3,$B55,R5!$F$3)</f>
        <v>0</v>
      </c>
      <c r="O55" s="103" t="n">
        <f aca="false">B55</f>
        <v>38443</v>
      </c>
      <c r="S55" s="102" t="n">
        <f aca="false">SUMIF(R12!$B$3,$B55,R12!$D$3)+SUMIF(R8!$B$3,$B55,R8!$I$3)+SUMIF(R7!$B$3,$B55,R7!$D$3)+SUMIF(R8!$B$3,$B55,R8!$F$3)</f>
        <v>0</v>
      </c>
      <c r="T55" s="103" t="n">
        <f aca="false">B55</f>
        <v>38443</v>
      </c>
    </row>
    <row r="56" customFormat="false" ht="12.75" hidden="false" customHeight="false" outlineLevel="0" collapsed="false">
      <c r="A56" s="102" t="n">
        <f aca="false">I56+N56+S56</f>
        <v>0</v>
      </c>
      <c r="B56" s="103" t="n">
        <f aca="false">Months!F56</f>
        <v>38473</v>
      </c>
      <c r="I56" s="102" t="n">
        <f aca="false">SUMIF(R10!$B$3,$B56,R10!$D$3)+SUMIF(R2!$B$3,$B56,R2!$I$3)+SUMIF(R1!$B$3,$B56,R1!$D$3)+SUMIF(R2!$B$3,$B56,R2!$F$3)</f>
        <v>0</v>
      </c>
      <c r="J56" s="103" t="n">
        <f aca="false">B56</f>
        <v>38473</v>
      </c>
      <c r="N56" s="102" t="n">
        <f aca="false">SUMIF(R11!$B$3,$B56,R11!$D$3)+SUMIF(R5!$B$3,$B56,R5!$I$3)+SUMIF(R4!$B$3,$B56,R4!$D$3)+SUMIF(R5!$B$3,$B56,R5!$F$3)</f>
        <v>0</v>
      </c>
      <c r="O56" s="103" t="n">
        <f aca="false">B56</f>
        <v>38473</v>
      </c>
      <c r="S56" s="102" t="n">
        <f aca="false">SUMIF(R12!$B$3,$B56,R12!$D$3)+SUMIF(R8!$B$3,$B56,R8!$I$3)+SUMIF(R7!$B$3,$B56,R7!$D$3)+SUMIF(R8!$B$3,$B56,R8!$F$3)</f>
        <v>0</v>
      </c>
      <c r="T56" s="103" t="n">
        <f aca="false">B56</f>
        <v>38473</v>
      </c>
    </row>
    <row r="57" customFormat="false" ht="12.75" hidden="false" customHeight="false" outlineLevel="0" collapsed="false">
      <c r="A57" s="102" t="n">
        <f aca="false">I57+N57+S57</f>
        <v>0</v>
      </c>
      <c r="B57" s="103" t="n">
        <f aca="false">Months!F57</f>
        <v>38504</v>
      </c>
      <c r="I57" s="102" t="n">
        <f aca="false">SUMIF(R10!$B$3,$B57,R10!$D$3)+SUMIF(R2!$B$3,$B57,R2!$I$3)+SUMIF(R1!$B$3,$B57,R1!$D$3)+SUMIF(R2!$B$3,$B57,R2!$F$3)</f>
        <v>0</v>
      </c>
      <c r="J57" s="103" t="n">
        <f aca="false">B57</f>
        <v>38504</v>
      </c>
      <c r="N57" s="102" t="n">
        <f aca="false">SUMIF(R11!$B$3,$B57,R11!$D$3)+SUMIF(R5!$B$3,$B57,R5!$I$3)+SUMIF(R4!$B$3,$B57,R4!$D$3)+SUMIF(R5!$B$3,$B57,R5!$F$3)</f>
        <v>0</v>
      </c>
      <c r="O57" s="103" t="n">
        <f aca="false">B57</f>
        <v>38504</v>
      </c>
      <c r="S57" s="102" t="n">
        <f aca="false">SUMIF(R12!$B$3,$B57,R12!$D$3)+SUMIF(R8!$B$3,$B57,R8!$I$3)+SUMIF(R7!$B$3,$B57,R7!$D$3)+SUMIF(R8!$B$3,$B57,R8!$F$3)</f>
        <v>0</v>
      </c>
      <c r="T57" s="103" t="n">
        <f aca="false">B57</f>
        <v>38504</v>
      </c>
    </row>
    <row r="58" customFormat="false" ht="12.75" hidden="false" customHeight="false" outlineLevel="0" collapsed="false">
      <c r="A58" s="102" t="n">
        <f aca="false">I58+N58+S58</f>
        <v>0</v>
      </c>
      <c r="B58" s="103" t="n">
        <f aca="false">Months!F58</f>
        <v>38534</v>
      </c>
      <c r="I58" s="102" t="n">
        <f aca="false">SUMIF(R10!$B$3,$B58,R10!$D$3)+SUMIF(R2!$B$3,$B58,R2!$I$3)+SUMIF(R1!$B$3,$B58,R1!$D$3)+SUMIF(R2!$B$3,$B58,R2!$F$3)</f>
        <v>0</v>
      </c>
      <c r="J58" s="103" t="n">
        <f aca="false">B58</f>
        <v>38534</v>
      </c>
      <c r="N58" s="102" t="n">
        <f aca="false">SUMIF(R11!$B$3,$B58,R11!$D$3)+SUMIF(R5!$B$3,$B58,R5!$I$3)+SUMIF(R4!$B$3,$B58,R4!$D$3)+SUMIF(R5!$B$3,$B58,R5!$F$3)</f>
        <v>0</v>
      </c>
      <c r="O58" s="103" t="n">
        <f aca="false">B58</f>
        <v>38534</v>
      </c>
      <c r="S58" s="102" t="n">
        <f aca="false">SUMIF(R12!$B$3,$B58,R12!$D$3)+SUMIF(R8!$B$3,$B58,R8!$I$3)+SUMIF(R7!$B$3,$B58,R7!$D$3)+SUMIF(R8!$B$3,$B58,R8!$F$3)</f>
        <v>0</v>
      </c>
      <c r="T58" s="103" t="n">
        <f aca="false">B58</f>
        <v>38534</v>
      </c>
    </row>
    <row r="59" customFormat="false" ht="12.75" hidden="false" customHeight="false" outlineLevel="0" collapsed="false">
      <c r="A59" s="102" t="n">
        <f aca="false">I59+N59+S59</f>
        <v>0</v>
      </c>
      <c r="B59" s="103" t="n">
        <f aca="false">Months!F59</f>
        <v>38565</v>
      </c>
      <c r="I59" s="102" t="n">
        <f aca="false">SUMIF(R10!$B$3,$B59,R10!$D$3)+SUMIF(R2!$B$3,$B59,R2!$I$3)+SUMIF(R1!$B$3,$B59,R1!$D$3)+SUMIF(R2!$B$3,$B59,R2!$F$3)</f>
        <v>0</v>
      </c>
      <c r="J59" s="103" t="n">
        <f aca="false">B59</f>
        <v>38565</v>
      </c>
      <c r="N59" s="102" t="n">
        <f aca="false">SUMIF(R11!$B$3,$B59,R11!$D$3)+SUMIF(R5!$B$3,$B59,R5!$I$3)+SUMIF(R4!$B$3,$B59,R4!$D$3)+SUMIF(R5!$B$3,$B59,R5!$F$3)</f>
        <v>0</v>
      </c>
      <c r="O59" s="103" t="n">
        <f aca="false">B59</f>
        <v>38565</v>
      </c>
      <c r="S59" s="102" t="n">
        <f aca="false">SUMIF(R12!$B$3,$B59,R12!$D$3)+SUMIF(R8!$B$3,$B59,R8!$I$3)+SUMIF(R7!$B$3,$B59,R7!$D$3)+SUMIF(R8!$B$3,$B59,R8!$F$3)</f>
        <v>0</v>
      </c>
      <c r="T59" s="103" t="n">
        <f aca="false">B59</f>
        <v>38565</v>
      </c>
    </row>
    <row r="60" customFormat="false" ht="12.75" hidden="false" customHeight="false" outlineLevel="0" collapsed="false">
      <c r="A60" s="102" t="n">
        <f aca="false">I60+N60+S60</f>
        <v>0</v>
      </c>
      <c r="B60" s="103" t="n">
        <f aca="false">Months!F60</f>
        <v>38596</v>
      </c>
      <c r="I60" s="102" t="n">
        <f aca="false">SUMIF(R10!$B$3,$B60,R10!$D$3)+SUMIF(R2!$B$3,$B60,R2!$I$3)+SUMIF(R1!$B$3,$B60,R1!$D$3)+SUMIF(R2!$B$3,$B60,R2!$F$3)</f>
        <v>0</v>
      </c>
      <c r="J60" s="103" t="n">
        <f aca="false">B60</f>
        <v>38596</v>
      </c>
      <c r="N60" s="102" t="n">
        <f aca="false">SUMIF(R11!$B$3,$B60,R11!$D$3)+SUMIF(R5!$B$3,$B60,R5!$I$3)+SUMIF(R4!$B$3,$B60,R4!$D$3)+SUMIF(R5!$B$3,$B60,R5!$F$3)</f>
        <v>0</v>
      </c>
      <c r="O60" s="103" t="n">
        <f aca="false">B60</f>
        <v>38596</v>
      </c>
      <c r="S60" s="102" t="n">
        <f aca="false">SUMIF(R12!$B$3,$B60,R12!$D$3)+SUMIF(R8!$B$3,$B60,R8!$I$3)+SUMIF(R7!$B$3,$B60,R7!$D$3)+SUMIF(R8!$B$3,$B60,R8!$F$3)</f>
        <v>0</v>
      </c>
      <c r="T60" s="103" t="n">
        <f aca="false">B60</f>
        <v>38596</v>
      </c>
    </row>
    <row r="61" customFormat="false" ht="12.75" hidden="false" customHeight="false" outlineLevel="0" collapsed="false">
      <c r="A61" s="102" t="n">
        <f aca="false">I61+N61+S61</f>
        <v>0</v>
      </c>
      <c r="B61" s="103" t="n">
        <f aca="false">Months!F61</f>
        <v>38626</v>
      </c>
      <c r="I61" s="102" t="n">
        <f aca="false">SUMIF(R10!$B$3,$B61,R10!$D$3)+SUMIF(R2!$B$3,$B61,R2!$I$3)+SUMIF(R1!$B$3,$B61,R1!$D$3)+SUMIF(R2!$B$3,$B61,R2!$F$3)</f>
        <v>0</v>
      </c>
      <c r="J61" s="103" t="n">
        <f aca="false">B61</f>
        <v>38626</v>
      </c>
      <c r="N61" s="102" t="n">
        <f aca="false">SUMIF(R11!$B$3,$B61,R11!$D$3)+SUMIF(R5!$B$3,$B61,R5!$I$3)+SUMIF(R4!$B$3,$B61,R4!$D$3)+SUMIF(R5!$B$3,$B61,R5!$F$3)</f>
        <v>0</v>
      </c>
      <c r="O61" s="103" t="n">
        <f aca="false">B61</f>
        <v>38626</v>
      </c>
      <c r="S61" s="102" t="n">
        <f aca="false">SUMIF(R12!$B$3,$B61,R12!$D$3)+SUMIF(R8!$B$3,$B61,R8!$I$3)+SUMIF(R7!$B$3,$B61,R7!$D$3)+SUMIF(R8!$B$3,$B61,R8!$F$3)</f>
        <v>0</v>
      </c>
      <c r="T61" s="103" t="n">
        <f aca="false">B61</f>
        <v>38626</v>
      </c>
    </row>
    <row r="62" customFormat="false" ht="12.75" hidden="false" customHeight="false" outlineLevel="0" collapsed="false">
      <c r="A62" s="102" t="n">
        <f aca="false">I62+N62+S62</f>
        <v>0</v>
      </c>
      <c r="B62" s="103" t="n">
        <f aca="false">Months!F62</f>
        <v>38657</v>
      </c>
      <c r="I62" s="102" t="n">
        <f aca="false">SUMIF(R10!$B$3,$B62,R10!$D$3)+SUMIF(R2!$B$3,$B62,R2!$I$3)+SUMIF(R1!$B$3,$B62,R1!$D$3)+SUMIF(R2!$B$3,$B62,R2!$F$3)</f>
        <v>0</v>
      </c>
      <c r="J62" s="103" t="n">
        <f aca="false">B62</f>
        <v>38657</v>
      </c>
      <c r="N62" s="102" t="n">
        <f aca="false">SUMIF(R11!$B$3,$B62,R11!$D$3)+SUMIF(R5!$B$3,$B62,R5!$I$3)+SUMIF(R4!$B$3,$B62,R4!$D$3)+SUMIF(R5!$B$3,$B62,R5!$F$3)</f>
        <v>0</v>
      </c>
      <c r="O62" s="103" t="n">
        <f aca="false">B62</f>
        <v>38657</v>
      </c>
      <c r="S62" s="102" t="n">
        <f aca="false">SUMIF(R12!$B$3,$B62,R12!$D$3)+SUMIF(R8!$B$3,$B62,R8!$I$3)+SUMIF(R7!$B$3,$B62,R7!$D$3)+SUMIF(R8!$B$3,$B62,R8!$F$3)</f>
        <v>0</v>
      </c>
      <c r="T62" s="103" t="n">
        <f aca="false">B62</f>
        <v>38657</v>
      </c>
    </row>
    <row r="63" customFormat="false" ht="12.75" hidden="false" customHeight="false" outlineLevel="0" collapsed="false">
      <c r="A63" s="102" t="n">
        <f aca="false">I63+N63+S63</f>
        <v>0</v>
      </c>
      <c r="B63" s="103" t="n">
        <f aca="false">Months!F63</f>
        <v>38687</v>
      </c>
      <c r="I63" s="102" t="n">
        <f aca="false">SUMIF(R10!$B$3,$B63,R10!$D$3)+SUMIF(R2!$B$3,$B63,R2!$I$3)+SUMIF(R1!$B$3,$B63,R1!$D$3)+SUMIF(R2!$B$3,$B63,R2!$F$3)</f>
        <v>0</v>
      </c>
      <c r="J63" s="103" t="n">
        <f aca="false">B63</f>
        <v>38687</v>
      </c>
      <c r="N63" s="102" t="n">
        <f aca="false">SUMIF(R11!$B$3,$B63,R11!$D$3)+SUMIF(R5!$B$3,$B63,R5!$I$3)+SUMIF(R4!$B$3,$B63,R4!$D$3)+SUMIF(R5!$B$3,$B63,R5!$F$3)</f>
        <v>0</v>
      </c>
      <c r="O63" s="103" t="n">
        <f aca="false">B63</f>
        <v>38687</v>
      </c>
      <c r="S63" s="102" t="n">
        <f aca="false">SUMIF(R12!$B$3,$B63,R12!$D$3)+SUMIF(R8!$B$3,$B63,R8!$I$3)+SUMIF(R7!$B$3,$B63,R7!$D$3)+SUMIF(R8!$B$3,$B63,R8!$F$3)</f>
        <v>0</v>
      </c>
      <c r="T63" s="103" t="n">
        <f aca="false">B63</f>
        <v>38687</v>
      </c>
    </row>
    <row r="64" customFormat="false" ht="12.75" hidden="false" customHeight="false" outlineLevel="0" collapsed="false">
      <c r="A64" s="102" t="n">
        <f aca="false">I64+N64+S64</f>
        <v>0</v>
      </c>
      <c r="B64" s="103" t="n">
        <f aca="false">Months!F64</f>
        <v>38718</v>
      </c>
      <c r="I64" s="102" t="n">
        <f aca="false">SUMIF(R10!$B$3,$B64,R10!$D$3)+SUMIF(R2!$B$3,$B64,R2!$I$3)+SUMIF(R1!$B$3,$B64,R1!$D$3)+SUMIF(R2!$B$3,$B64,R2!$F$3)</f>
        <v>0</v>
      </c>
      <c r="J64" s="103" t="n">
        <f aca="false">B64</f>
        <v>38718</v>
      </c>
      <c r="N64" s="102" t="n">
        <f aca="false">SUMIF(R11!$B$3,$B64,R11!$D$3)+SUMIF(R5!$B$3,$B64,R5!$I$3)+SUMIF(R4!$B$3,$B64,R4!$D$3)+SUMIF(R5!$B$3,$B64,R5!$F$3)</f>
        <v>0</v>
      </c>
      <c r="O64" s="103" t="n">
        <f aca="false">B64</f>
        <v>38718</v>
      </c>
      <c r="S64" s="102" t="n">
        <f aca="false">SUMIF(R12!$B$3,$B64,R12!$D$3)+SUMIF(R8!$B$3,$B64,R8!$I$3)+SUMIF(R7!$B$3,$B64,R7!$D$3)+SUMIF(R8!$B$3,$B64,R8!$F$3)</f>
        <v>0</v>
      </c>
      <c r="T64" s="103" t="n">
        <f aca="false">B64</f>
        <v>38718</v>
      </c>
    </row>
    <row r="65" customFormat="false" ht="12.75" hidden="false" customHeight="false" outlineLevel="0" collapsed="false">
      <c r="A65" s="102" t="n">
        <f aca="false">I65+N65+S65</f>
        <v>0</v>
      </c>
      <c r="B65" s="103" t="n">
        <f aca="false">Months!F65</f>
        <v>38749</v>
      </c>
      <c r="I65" s="102" t="n">
        <f aca="false">SUMIF(R10!$B$3,$B65,R10!$D$3)+SUMIF(R2!$B$3,$B65,R2!$I$3)+SUMIF(R1!$B$3,$B65,R1!$D$3)+SUMIF(R2!$B$3,$B65,R2!$F$3)</f>
        <v>0</v>
      </c>
      <c r="J65" s="103" t="n">
        <f aca="false">B65</f>
        <v>38749</v>
      </c>
      <c r="N65" s="102" t="n">
        <f aca="false">SUMIF(R11!$B$3,$B65,R11!$D$3)+SUMIF(R5!$B$3,$B65,R5!$I$3)+SUMIF(R4!$B$3,$B65,R4!$D$3)+SUMIF(R5!$B$3,$B65,R5!$F$3)</f>
        <v>0</v>
      </c>
      <c r="O65" s="103" t="n">
        <f aca="false">B65</f>
        <v>38749</v>
      </c>
      <c r="S65" s="102" t="n">
        <f aca="false">SUMIF(R12!$B$3,$B65,R12!$D$3)+SUMIF(R8!$B$3,$B65,R8!$I$3)+SUMIF(R7!$B$3,$B65,R7!$D$3)+SUMIF(R8!$B$3,$B65,R8!$F$3)</f>
        <v>0</v>
      </c>
      <c r="T65" s="103" t="n">
        <f aca="false">B65</f>
        <v>38749</v>
      </c>
    </row>
    <row r="66" customFormat="false" ht="12.75" hidden="false" customHeight="false" outlineLevel="0" collapsed="false">
      <c r="A66" s="102" t="n">
        <f aca="false">I66+N66+S66</f>
        <v>0</v>
      </c>
      <c r="B66" s="103" t="n">
        <f aca="false">Months!F66</f>
        <v>38777</v>
      </c>
      <c r="I66" s="102" t="n">
        <f aca="false">SUMIF(R10!$B$3,$B66,R10!$D$3)+SUMIF(R2!$B$3,$B66,R2!$I$3)+SUMIF(R1!$B$3,$B66,R1!$D$3)+SUMIF(R2!$B$3,$B66,R2!$F$3)</f>
        <v>0</v>
      </c>
      <c r="J66" s="103" t="n">
        <f aca="false">B66</f>
        <v>38777</v>
      </c>
      <c r="N66" s="102" t="n">
        <f aca="false">SUMIF(R11!$B$3,$B66,R11!$D$3)+SUMIF(R5!$B$3,$B66,R5!$I$3)+SUMIF(R4!$B$3,$B66,R4!$D$3)+SUMIF(R5!$B$3,$B66,R5!$F$3)</f>
        <v>0</v>
      </c>
      <c r="O66" s="103" t="n">
        <f aca="false">B66</f>
        <v>38777</v>
      </c>
      <c r="S66" s="102" t="n">
        <f aca="false">SUMIF(R12!$B$3,$B66,R12!$D$3)+SUMIF(R8!$B$3,$B66,R8!$I$3)+SUMIF(R7!$B$3,$B66,R7!$D$3)+SUMIF(R8!$B$3,$B66,R8!$F$3)</f>
        <v>0</v>
      </c>
      <c r="T66" s="103" t="n">
        <f aca="false">B66</f>
        <v>38777</v>
      </c>
    </row>
    <row r="67" customFormat="false" ht="12.75" hidden="false" customHeight="false" outlineLevel="0" collapsed="false">
      <c r="A67" s="102" t="n">
        <f aca="false">I67+N67+S67</f>
        <v>0</v>
      </c>
      <c r="B67" s="103" t="n">
        <f aca="false">Months!F67</f>
        <v>38808</v>
      </c>
      <c r="I67" s="102" t="n">
        <f aca="false">SUMIF(R10!$B$3,$B67,R10!$D$3)+SUMIF(R2!$B$3,$B67,R2!$I$3)+SUMIF(R1!$B$3,$B67,R1!$D$3)+SUMIF(R2!$B$3,$B67,R2!$F$3)</f>
        <v>0</v>
      </c>
      <c r="J67" s="103" t="n">
        <f aca="false">B67</f>
        <v>38808</v>
      </c>
      <c r="N67" s="102" t="n">
        <f aca="false">SUMIF(R11!$B$3,$B67,R11!$D$3)+SUMIF(R5!$B$3,$B67,R5!$I$3)+SUMIF(R4!$B$3,$B67,R4!$D$3)+SUMIF(R5!$B$3,$B67,R5!$F$3)</f>
        <v>0</v>
      </c>
      <c r="O67" s="103" t="n">
        <f aca="false">B67</f>
        <v>38808</v>
      </c>
      <c r="S67" s="102" t="n">
        <f aca="false">SUMIF(R12!$B$3,$B67,R12!$D$3)+SUMIF(R8!$B$3,$B67,R8!$I$3)+SUMIF(R7!$B$3,$B67,R7!$D$3)+SUMIF(R8!$B$3,$B67,R8!$F$3)</f>
        <v>0</v>
      </c>
      <c r="T67" s="103" t="n">
        <f aca="false">B67</f>
        <v>38808</v>
      </c>
    </row>
    <row r="68" customFormat="false" ht="12.75" hidden="false" customHeight="false" outlineLevel="0" collapsed="false">
      <c r="A68" s="102" t="n">
        <f aca="false">I68+N68+S68</f>
        <v>0</v>
      </c>
      <c r="B68" s="103" t="n">
        <f aca="false">Months!F68</f>
        <v>38838</v>
      </c>
      <c r="I68" s="102" t="n">
        <f aca="false">SUMIF(R10!$B$3,$B68,R10!$D$3)+SUMIF(R2!$B$3,$B68,R2!$I$3)+SUMIF(R1!$B$3,$B68,R1!$D$3)+SUMIF(R2!$B$3,$B68,R2!$F$3)</f>
        <v>0</v>
      </c>
      <c r="J68" s="103" t="n">
        <f aca="false">B68</f>
        <v>38838</v>
      </c>
      <c r="N68" s="102" t="n">
        <f aca="false">SUMIF(R11!$B$3,$B68,R11!$D$3)+SUMIF(R5!$B$3,$B68,R5!$I$3)+SUMIF(R4!$B$3,$B68,R4!$D$3)+SUMIF(R5!$B$3,$B68,R5!$F$3)</f>
        <v>0</v>
      </c>
      <c r="O68" s="103" t="n">
        <f aca="false">B68</f>
        <v>38838</v>
      </c>
      <c r="S68" s="102" t="n">
        <f aca="false">SUMIF(R12!$B$3,$B68,R12!$D$3)+SUMIF(R8!$B$3,$B68,R8!$I$3)+SUMIF(R7!$B$3,$B68,R7!$D$3)+SUMIF(R8!$B$3,$B68,R8!$F$3)</f>
        <v>0</v>
      </c>
      <c r="T68" s="103" t="n">
        <f aca="false">B68</f>
        <v>38838</v>
      </c>
    </row>
    <row r="69" customFormat="false" ht="12.75" hidden="false" customHeight="false" outlineLevel="0" collapsed="false">
      <c r="A69" s="102" t="n">
        <f aca="false">I69+N69+S69</f>
        <v>0</v>
      </c>
      <c r="B69" s="103" t="n">
        <f aca="false">Months!F69</f>
        <v>38869</v>
      </c>
      <c r="I69" s="102" t="n">
        <f aca="false">SUMIF(R10!$B$3,$B69,R10!$D$3)+SUMIF(R2!$B$3,$B69,R2!$I$3)+SUMIF(R1!$B$3,$B69,R1!$D$3)+SUMIF(R2!$B$3,$B69,R2!$F$3)</f>
        <v>0</v>
      </c>
      <c r="J69" s="103" t="n">
        <f aca="false">B69</f>
        <v>38869</v>
      </c>
      <c r="N69" s="102" t="n">
        <f aca="false">SUMIF(R11!$B$3,$B69,R11!$D$3)+SUMIF(R5!$B$3,$B69,R5!$I$3)+SUMIF(R4!$B$3,$B69,R4!$D$3)+SUMIF(R5!$B$3,$B69,R5!$F$3)</f>
        <v>0</v>
      </c>
      <c r="O69" s="103" t="n">
        <f aca="false">B69</f>
        <v>38869</v>
      </c>
      <c r="S69" s="102" t="n">
        <f aca="false">SUMIF(R12!$B$3,$B69,R12!$D$3)+SUMIF(R8!$B$3,$B69,R8!$I$3)+SUMIF(R7!$B$3,$B69,R7!$D$3)+SUMIF(R8!$B$3,$B69,R8!$F$3)</f>
        <v>0</v>
      </c>
      <c r="T69" s="103" t="n">
        <f aca="false">B69</f>
        <v>38869</v>
      </c>
    </row>
    <row r="70" customFormat="false" ht="12.75" hidden="false" customHeight="false" outlineLevel="0" collapsed="false">
      <c r="A70" s="102" t="n">
        <f aca="false">I70+N70+S70</f>
        <v>0</v>
      </c>
      <c r="B70" s="103" t="n">
        <f aca="false">Months!F70</f>
        <v>38899</v>
      </c>
      <c r="I70" s="102" t="n">
        <f aca="false">SUMIF(R10!$B$3,$B70,R10!$D$3)+SUMIF(R2!$B$3,$B70,R2!$I$3)+SUMIF(R1!$B$3,$B70,R1!$D$3)+SUMIF(R2!$B$3,$B70,R2!$F$3)</f>
        <v>0</v>
      </c>
      <c r="J70" s="103" t="n">
        <f aca="false">B70</f>
        <v>38899</v>
      </c>
      <c r="N70" s="102" t="n">
        <f aca="false">SUMIF(R11!$B$3,$B70,R11!$D$3)+SUMIF(R5!$B$3,$B70,R5!$I$3)+SUMIF(R4!$B$3,$B70,R4!$D$3)+SUMIF(R5!$B$3,$B70,R5!$F$3)</f>
        <v>0</v>
      </c>
      <c r="O70" s="103" t="n">
        <f aca="false">B70</f>
        <v>38899</v>
      </c>
      <c r="S70" s="102" t="n">
        <f aca="false">SUMIF(R12!$B$3,$B70,R12!$D$3)+SUMIF(R8!$B$3,$B70,R8!$I$3)+SUMIF(R7!$B$3,$B70,R7!$D$3)+SUMIF(R8!$B$3,$B70,R8!$F$3)</f>
        <v>0</v>
      </c>
      <c r="T70" s="103" t="n">
        <f aca="false">B70</f>
        <v>38899</v>
      </c>
    </row>
    <row r="71" customFormat="false" ht="12.75" hidden="false" customHeight="false" outlineLevel="0" collapsed="false">
      <c r="A71" s="102" t="n">
        <f aca="false">I71+N71+S71</f>
        <v>0</v>
      </c>
      <c r="B71" s="103" t="n">
        <f aca="false">Months!F71</f>
        <v>38930</v>
      </c>
      <c r="I71" s="102" t="n">
        <f aca="false">SUMIF(R10!$B$3,$B71,R10!$D$3)+SUMIF(R2!$B$3,$B71,R2!$I$3)+SUMIF(R1!$B$3,$B71,R1!$D$3)+SUMIF(R2!$B$3,$B71,R2!$F$3)</f>
        <v>0</v>
      </c>
      <c r="J71" s="103" t="n">
        <f aca="false">B71</f>
        <v>38930</v>
      </c>
      <c r="N71" s="102" t="n">
        <f aca="false">SUMIF(R11!$B$3,$B71,R11!$D$3)+SUMIF(R5!$B$3,$B71,R5!$I$3)+SUMIF(R4!$B$3,$B71,R4!$D$3)+SUMIF(R5!$B$3,$B71,R5!$F$3)</f>
        <v>0</v>
      </c>
      <c r="O71" s="103" t="n">
        <f aca="false">B71</f>
        <v>38930</v>
      </c>
      <c r="S71" s="102" t="n">
        <f aca="false">SUMIF(R12!$B$3,$B71,R12!$D$3)+SUMIF(R8!$B$3,$B71,R8!$I$3)+SUMIF(R7!$B$3,$B71,R7!$D$3)+SUMIF(R8!$B$3,$B71,R8!$F$3)</f>
        <v>0</v>
      </c>
      <c r="T71" s="103" t="n">
        <f aca="false">B71</f>
        <v>38930</v>
      </c>
    </row>
    <row r="72" customFormat="false" ht="12.75" hidden="false" customHeight="false" outlineLevel="0" collapsed="false">
      <c r="A72" s="102" t="n">
        <f aca="false">I72+N72+S72</f>
        <v>0</v>
      </c>
      <c r="B72" s="103" t="n">
        <f aca="false">Months!F72</f>
        <v>38961</v>
      </c>
      <c r="I72" s="102" t="n">
        <f aca="false">SUMIF(R10!$B$3,$B72,R10!$D$3)+SUMIF(R2!$B$3,$B72,R2!$I$3)+SUMIF(R1!$B$3,$B72,R1!$D$3)+SUMIF(R2!$B$3,$B72,R2!$F$3)</f>
        <v>0</v>
      </c>
      <c r="J72" s="103" t="n">
        <f aca="false">B72</f>
        <v>38961</v>
      </c>
      <c r="N72" s="102" t="n">
        <f aca="false">SUMIF(R11!$B$3,$B72,R11!$D$3)+SUMIF(R5!$B$3,$B72,R5!$I$3)+SUMIF(R4!$B$3,$B72,R4!$D$3)+SUMIF(R5!$B$3,$B72,R5!$F$3)</f>
        <v>0</v>
      </c>
      <c r="O72" s="103" t="n">
        <f aca="false">B72</f>
        <v>38961</v>
      </c>
      <c r="S72" s="102" t="n">
        <f aca="false">SUMIF(R12!$B$3,$B72,R12!$D$3)+SUMIF(R8!$B$3,$B72,R8!$I$3)+SUMIF(R7!$B$3,$B72,R7!$D$3)+SUMIF(R8!$B$3,$B72,R8!$F$3)</f>
        <v>0</v>
      </c>
      <c r="T72" s="103" t="n">
        <f aca="false">B72</f>
        <v>38961</v>
      </c>
    </row>
    <row r="73" customFormat="false" ht="12.75" hidden="false" customHeight="false" outlineLevel="0" collapsed="false">
      <c r="A73" s="102" t="n">
        <f aca="false">I73+N73+S73</f>
        <v>0</v>
      </c>
      <c r="B73" s="103" t="n">
        <f aca="false">Months!F73</f>
        <v>38991</v>
      </c>
      <c r="I73" s="102" t="n">
        <f aca="false">SUMIF(R10!$B$3,$B73,R10!$D$3)+SUMIF(R2!$B$3,$B73,R2!$I$3)+SUMIF(R1!$B$3,$B73,R1!$D$3)+SUMIF(R2!$B$3,$B73,R2!$F$3)</f>
        <v>0</v>
      </c>
      <c r="J73" s="103" t="n">
        <f aca="false">B73</f>
        <v>38991</v>
      </c>
      <c r="N73" s="102" t="n">
        <f aca="false">SUMIF(R11!$B$3,$B73,R11!$D$3)+SUMIF(R5!$B$3,$B73,R5!$I$3)+SUMIF(R4!$B$3,$B73,R4!$D$3)+SUMIF(R5!$B$3,$B73,R5!$F$3)</f>
        <v>0</v>
      </c>
      <c r="O73" s="103" t="n">
        <f aca="false">B73</f>
        <v>38991</v>
      </c>
      <c r="S73" s="102" t="n">
        <f aca="false">SUMIF(R12!$B$3,$B73,R12!$D$3)+SUMIF(R8!$B$3,$B73,R8!$I$3)+SUMIF(R7!$B$3,$B73,R7!$D$3)+SUMIF(R8!$B$3,$B73,R8!$F$3)</f>
        <v>0</v>
      </c>
      <c r="T73" s="103" t="n">
        <f aca="false">B73</f>
        <v>38991</v>
      </c>
    </row>
    <row r="74" customFormat="false" ht="12.75" hidden="false" customHeight="false" outlineLevel="0" collapsed="false">
      <c r="A74" s="102" t="n">
        <f aca="false">I74+N74+S74</f>
        <v>0</v>
      </c>
      <c r="B74" s="103" t="n">
        <f aca="false">Months!F74</f>
        <v>39022</v>
      </c>
      <c r="I74" s="102" t="n">
        <f aca="false">SUMIF(R10!$B$3,$B74,R10!$D$3)+SUMIF(R2!$B$3,$B74,R2!$I$3)+SUMIF(R1!$B$3,$B74,R1!$D$3)+SUMIF(R2!$B$3,$B74,R2!$F$3)</f>
        <v>0</v>
      </c>
      <c r="J74" s="103" t="n">
        <f aca="false">B74</f>
        <v>39022</v>
      </c>
      <c r="N74" s="102" t="n">
        <f aca="false">SUMIF(R11!$B$3,$B74,R11!$D$3)+SUMIF(R5!$B$3,$B74,R5!$I$3)+SUMIF(R4!$B$3,$B74,R4!$D$3)+SUMIF(R5!$B$3,$B74,R5!$F$3)</f>
        <v>0</v>
      </c>
      <c r="O74" s="103" t="n">
        <f aca="false">B74</f>
        <v>39022</v>
      </c>
      <c r="S74" s="102" t="n">
        <f aca="false">SUMIF(R12!$B$3,$B74,R12!$D$3)+SUMIF(R8!$B$3,$B74,R8!$I$3)+SUMIF(R7!$B$3,$B74,R7!$D$3)+SUMIF(R8!$B$3,$B74,R8!$F$3)</f>
        <v>0</v>
      </c>
      <c r="T74" s="103" t="n">
        <f aca="false">B74</f>
        <v>39022</v>
      </c>
    </row>
    <row r="75" customFormat="false" ht="12.75" hidden="false" customHeight="false" outlineLevel="0" collapsed="false">
      <c r="A75" s="102" t="n">
        <f aca="false">I75+N75+S75</f>
        <v>0</v>
      </c>
      <c r="B75" s="103" t="n">
        <f aca="false">Months!F75</f>
        <v>39052</v>
      </c>
      <c r="I75" s="102" t="n">
        <f aca="false">SUMIF(R10!$B$3,$B75,R10!$D$3)+SUMIF(R2!$B$3,$B75,R2!$I$3)+SUMIF(R1!$B$3,$B75,R1!$D$3)+SUMIF(R2!$B$3,$B75,R2!$F$3)</f>
        <v>0</v>
      </c>
      <c r="J75" s="103" t="n">
        <f aca="false">B75</f>
        <v>39052</v>
      </c>
      <c r="N75" s="102" t="n">
        <f aca="false">SUMIF(R11!$B$3,$B75,R11!$D$3)+SUMIF(R5!$B$3,$B75,R5!$I$3)+SUMIF(R4!$B$3,$B75,R4!$D$3)+SUMIF(R5!$B$3,$B75,R5!$F$3)</f>
        <v>0</v>
      </c>
      <c r="O75" s="103" t="n">
        <f aca="false">B75</f>
        <v>39052</v>
      </c>
      <c r="S75" s="102" t="n">
        <f aca="false">SUMIF(R12!$B$3,$B75,R12!$D$3)+SUMIF(R8!$B$3,$B75,R8!$I$3)+SUMIF(R7!$B$3,$B75,R7!$D$3)+SUMIF(R8!$B$3,$B75,R8!$F$3)</f>
        <v>0</v>
      </c>
      <c r="T75" s="103" t="n">
        <f aca="false">B75</f>
        <v>39052</v>
      </c>
    </row>
    <row r="76" customFormat="false" ht="12.75" hidden="false" customHeight="false" outlineLevel="0" collapsed="false">
      <c r="A76" s="102" t="n">
        <f aca="false">I76+N76+S76</f>
        <v>0</v>
      </c>
      <c r="B76" s="103" t="n">
        <f aca="false">Months!F76</f>
        <v>39083</v>
      </c>
      <c r="I76" s="102" t="n">
        <f aca="false">SUMIF(R10!$B$3,$B76,R10!$D$3)+SUMIF(R2!$B$3,$B76,R2!$I$3)+SUMIF(R1!$B$3,$B76,R1!$D$3)+SUMIF(R2!$B$3,$B76,R2!$F$3)</f>
        <v>0</v>
      </c>
      <c r="J76" s="103" t="n">
        <f aca="false">B76</f>
        <v>39083</v>
      </c>
      <c r="N76" s="102" t="n">
        <f aca="false">SUMIF(R11!$B$3,$B76,R11!$D$3)+SUMIF(R5!$B$3,$B76,R5!$I$3)+SUMIF(R4!$B$3,$B76,R4!$D$3)+SUMIF(R5!$B$3,$B76,R5!$F$3)</f>
        <v>0</v>
      </c>
      <c r="O76" s="103" t="n">
        <f aca="false">B76</f>
        <v>39083</v>
      </c>
      <c r="S76" s="102" t="n">
        <f aca="false">SUMIF(R12!$B$3,$B76,R12!$D$3)+SUMIF(R8!$B$3,$B76,R8!$I$3)+SUMIF(R7!$B$3,$B76,R7!$D$3)+SUMIF(R8!$B$3,$B76,R8!$F$3)</f>
        <v>0</v>
      </c>
      <c r="T76" s="103" t="n">
        <f aca="false">B76</f>
        <v>39083</v>
      </c>
    </row>
    <row r="77" customFormat="false" ht="12.75" hidden="false" customHeight="false" outlineLevel="0" collapsed="false">
      <c r="A77" s="102" t="n">
        <f aca="false">I77+N77+S77</f>
        <v>0</v>
      </c>
      <c r="B77" s="103" t="n">
        <f aca="false">Months!F77</f>
        <v>39114</v>
      </c>
      <c r="I77" s="102" t="n">
        <f aca="false">SUMIF(R10!$B$3,$B77,R10!$D$3)+SUMIF(R2!$B$3,$B77,R2!$I$3)+SUMIF(R1!$B$3,$B77,R1!$D$3)+SUMIF(R2!$B$3,$B77,R2!$F$3)</f>
        <v>0</v>
      </c>
      <c r="J77" s="103" t="n">
        <f aca="false">B77</f>
        <v>39114</v>
      </c>
      <c r="N77" s="102" t="n">
        <f aca="false">SUMIF(R11!$B$3,$B77,R11!$D$3)+SUMIF(R5!$B$3,$B77,R5!$I$3)+SUMIF(R4!$B$3,$B77,R4!$D$3)+SUMIF(R5!$B$3,$B77,R5!$F$3)</f>
        <v>0</v>
      </c>
      <c r="O77" s="103" t="n">
        <f aca="false">B77</f>
        <v>39114</v>
      </c>
      <c r="S77" s="102" t="n">
        <f aca="false">SUMIF(R12!$B$3,$B77,R12!$D$3)+SUMIF(R8!$B$3,$B77,R8!$I$3)+SUMIF(R7!$B$3,$B77,R7!$D$3)+SUMIF(R8!$B$3,$B77,R8!$F$3)</f>
        <v>0</v>
      </c>
      <c r="T77" s="103" t="n">
        <f aca="false">B77</f>
        <v>39114</v>
      </c>
    </row>
    <row r="78" customFormat="false" ht="12.75" hidden="false" customHeight="false" outlineLevel="0" collapsed="false">
      <c r="A78" s="102" t="n">
        <f aca="false">I78+N78+S78</f>
        <v>0</v>
      </c>
      <c r="B78" s="103" t="n">
        <f aca="false">Months!F78</f>
        <v>39142</v>
      </c>
      <c r="I78" s="102" t="n">
        <f aca="false">SUMIF(R10!$B$3,$B78,R10!$D$3)+SUMIF(R2!$B$3,$B78,R2!$I$3)+SUMIF(R1!$B$3,$B78,R1!$D$3)+SUMIF(R2!$B$3,$B78,R2!$F$3)</f>
        <v>0</v>
      </c>
      <c r="J78" s="103" t="n">
        <f aca="false">B78</f>
        <v>39142</v>
      </c>
      <c r="N78" s="102" t="n">
        <f aca="false">SUMIF(R11!$B$3,$B78,R11!$D$3)+SUMIF(R5!$B$3,$B78,R5!$I$3)+SUMIF(R4!$B$3,$B78,R4!$D$3)+SUMIF(R5!$B$3,$B78,R5!$F$3)</f>
        <v>0</v>
      </c>
      <c r="O78" s="103" t="n">
        <f aca="false">B78</f>
        <v>39142</v>
      </c>
      <c r="S78" s="102" t="n">
        <f aca="false">SUMIF(R12!$B$3,$B78,R12!$D$3)+SUMIF(R8!$B$3,$B78,R8!$I$3)+SUMIF(R7!$B$3,$B78,R7!$D$3)+SUMIF(R8!$B$3,$B78,R8!$F$3)</f>
        <v>0</v>
      </c>
      <c r="T78" s="103" t="n">
        <f aca="false">B78</f>
        <v>39142</v>
      </c>
    </row>
    <row r="79" customFormat="false" ht="12.75" hidden="false" customHeight="false" outlineLevel="0" collapsed="false">
      <c r="A79" s="102" t="n">
        <f aca="false">I79+N79+S79</f>
        <v>0</v>
      </c>
      <c r="B79" s="103" t="n">
        <f aca="false">Months!F79</f>
        <v>39173</v>
      </c>
      <c r="I79" s="102" t="n">
        <f aca="false">SUMIF(R10!$B$3,$B79,R10!$D$3)+SUMIF(R2!$B$3,$B79,R2!$I$3)+SUMIF(R1!$B$3,$B79,R1!$D$3)+SUMIF(R2!$B$3,$B79,R2!$F$3)</f>
        <v>0</v>
      </c>
      <c r="J79" s="103" t="n">
        <f aca="false">B79</f>
        <v>39173</v>
      </c>
      <c r="N79" s="102" t="n">
        <f aca="false">SUMIF(R11!$B$3,$B79,R11!$D$3)+SUMIF(R5!$B$3,$B79,R5!$I$3)+SUMIF(R4!$B$3,$B79,R4!$D$3)+SUMIF(R5!$B$3,$B79,R5!$F$3)</f>
        <v>0</v>
      </c>
      <c r="O79" s="103" t="n">
        <f aca="false">B79</f>
        <v>39173</v>
      </c>
      <c r="S79" s="102" t="n">
        <f aca="false">SUMIF(R12!$B$3,$B79,R12!$D$3)+SUMIF(R8!$B$3,$B79,R8!$I$3)+SUMIF(R7!$B$3,$B79,R7!$D$3)+SUMIF(R8!$B$3,$B79,R8!$F$3)</f>
        <v>0</v>
      </c>
      <c r="T79" s="103" t="n">
        <f aca="false">B79</f>
        <v>39173</v>
      </c>
    </row>
    <row r="80" customFormat="false" ht="12.75" hidden="false" customHeight="false" outlineLevel="0" collapsed="false">
      <c r="A80" s="102" t="n">
        <f aca="false">I80+N80+S80</f>
        <v>0</v>
      </c>
      <c r="B80" s="103" t="n">
        <f aca="false">Months!F80</f>
        <v>39203</v>
      </c>
      <c r="I80" s="102" t="n">
        <f aca="false">SUMIF(R10!$B$3,$B80,R10!$D$3)+SUMIF(R2!$B$3,$B80,R2!$I$3)+SUMIF(R1!$B$3,$B80,R1!$D$3)+SUMIF(R2!$B$3,$B80,R2!$F$3)</f>
        <v>0</v>
      </c>
      <c r="J80" s="103" t="n">
        <f aca="false">B80</f>
        <v>39203</v>
      </c>
      <c r="N80" s="102" t="n">
        <f aca="false">SUMIF(R11!$B$3,$B80,R11!$D$3)+SUMIF(R5!$B$3,$B80,R5!$I$3)+SUMIF(R4!$B$3,$B80,R4!$D$3)+SUMIF(R5!$B$3,$B80,R5!$F$3)</f>
        <v>0</v>
      </c>
      <c r="O80" s="103" t="n">
        <f aca="false">B80</f>
        <v>39203</v>
      </c>
      <c r="S80" s="102" t="n">
        <f aca="false">SUMIF(R12!$B$3,$B80,R12!$D$3)+SUMIF(R8!$B$3,$B80,R8!$I$3)+SUMIF(R7!$B$3,$B80,R7!$D$3)+SUMIF(R8!$B$3,$B80,R8!$F$3)</f>
        <v>0</v>
      </c>
      <c r="T80" s="103" t="n">
        <f aca="false">B80</f>
        <v>39203</v>
      </c>
    </row>
    <row r="81" customFormat="false" ht="12.75" hidden="false" customHeight="false" outlineLevel="0" collapsed="false">
      <c r="A81" s="102" t="n">
        <f aca="false">I81+N81+S81</f>
        <v>0</v>
      </c>
      <c r="B81" s="103" t="n">
        <f aca="false">Months!F81</f>
        <v>39234</v>
      </c>
      <c r="I81" s="102" t="n">
        <f aca="false">SUMIF(R10!$B$3,$B81,R10!$D$3)+SUMIF(R2!$B$3,$B81,R2!$I$3)+SUMIF(R1!$B$3,$B81,R1!$D$3)+SUMIF(R2!$B$3,$B81,R2!$F$3)</f>
        <v>0</v>
      </c>
      <c r="J81" s="103" t="n">
        <f aca="false">B81</f>
        <v>39234</v>
      </c>
      <c r="N81" s="102" t="n">
        <f aca="false">SUMIF(R11!$B$3,$B81,R11!$D$3)+SUMIF(R5!$B$3,$B81,R5!$I$3)+SUMIF(R4!$B$3,$B81,R4!$D$3)+SUMIF(R5!$B$3,$B81,R5!$F$3)</f>
        <v>0</v>
      </c>
      <c r="O81" s="103" t="n">
        <f aca="false">B81</f>
        <v>39234</v>
      </c>
      <c r="S81" s="102" t="n">
        <f aca="false">SUMIF(R12!$B$3,$B81,R12!$D$3)+SUMIF(R8!$B$3,$B81,R8!$I$3)+SUMIF(R7!$B$3,$B81,R7!$D$3)+SUMIF(R8!$B$3,$B81,R8!$F$3)</f>
        <v>0</v>
      </c>
      <c r="T81" s="103" t="n">
        <f aca="false">B81</f>
        <v>39234</v>
      </c>
    </row>
    <row r="82" customFormat="false" ht="12.75" hidden="false" customHeight="false" outlineLevel="0" collapsed="false">
      <c r="A82" s="102" t="n">
        <f aca="false">I82+N82+S82</f>
        <v>0</v>
      </c>
      <c r="B82" s="103" t="n">
        <f aca="false">Months!F82</f>
        <v>39264</v>
      </c>
      <c r="I82" s="102" t="n">
        <f aca="false">SUMIF(R10!$B$3,$B82,R10!$D$3)+SUMIF(R2!$B$3,$B82,R2!$I$3)+SUMIF(R1!$B$3,$B82,R1!$D$3)+SUMIF(R2!$B$3,$B82,R2!$F$3)</f>
        <v>0</v>
      </c>
      <c r="J82" s="103" t="n">
        <f aca="false">B82</f>
        <v>39264</v>
      </c>
      <c r="N82" s="102" t="n">
        <f aca="false">SUMIF(R11!$B$3,$B82,R11!$D$3)+SUMIF(R5!$B$3,$B82,R5!$I$3)+SUMIF(R4!$B$3,$B82,R4!$D$3)+SUMIF(R5!$B$3,$B82,R5!$F$3)</f>
        <v>0</v>
      </c>
      <c r="O82" s="103" t="n">
        <f aca="false">B82</f>
        <v>39264</v>
      </c>
      <c r="S82" s="102" t="n">
        <f aca="false">SUMIF(R12!$B$3,$B82,R12!$D$3)+SUMIF(R8!$B$3,$B82,R8!$I$3)+SUMIF(R7!$B$3,$B82,R7!$D$3)+SUMIF(R8!$B$3,$B82,R8!$F$3)</f>
        <v>0</v>
      </c>
      <c r="T82" s="103" t="n">
        <f aca="false">B82</f>
        <v>39264</v>
      </c>
    </row>
    <row r="83" customFormat="false" ht="12.75" hidden="false" customHeight="false" outlineLevel="0" collapsed="false">
      <c r="A83" s="102" t="n">
        <f aca="false">I83+N83+S83</f>
        <v>0</v>
      </c>
      <c r="B83" s="103" t="n">
        <f aca="false">Months!F83</f>
        <v>39295</v>
      </c>
      <c r="I83" s="102" t="n">
        <f aca="false">SUMIF(R10!$B$3,$B83,R10!$D$3)+SUMIF(R2!$B$3,$B83,R2!$I$3)+SUMIF(R1!$B$3,$B83,R1!$D$3)+SUMIF(R2!$B$3,$B83,R2!$F$3)</f>
        <v>0</v>
      </c>
      <c r="J83" s="103" t="n">
        <f aca="false">B83</f>
        <v>39295</v>
      </c>
      <c r="N83" s="102" t="n">
        <f aca="false">SUMIF(R11!$B$3,$B83,R11!$D$3)+SUMIF(R5!$B$3,$B83,R5!$I$3)+SUMIF(R4!$B$3,$B83,R4!$D$3)+SUMIF(R5!$B$3,$B83,R5!$F$3)</f>
        <v>0</v>
      </c>
      <c r="O83" s="103" t="n">
        <f aca="false">B83</f>
        <v>39295</v>
      </c>
      <c r="S83" s="102" t="n">
        <f aca="false">SUMIF(R12!$B$3,$B83,R12!$D$3)+SUMIF(R8!$B$3,$B83,R8!$I$3)+SUMIF(R7!$B$3,$B83,R7!$D$3)+SUMIF(R8!$B$3,$B83,R8!$F$3)</f>
        <v>0</v>
      </c>
      <c r="T83" s="103" t="n">
        <f aca="false">B83</f>
        <v>39295</v>
      </c>
    </row>
    <row r="84" customFormat="false" ht="12.75" hidden="false" customHeight="false" outlineLevel="0" collapsed="false">
      <c r="A84" s="102" t="n">
        <f aca="false">I84+N84+S84</f>
        <v>0</v>
      </c>
      <c r="B84" s="103" t="n">
        <f aca="false">Months!F84</f>
        <v>39326</v>
      </c>
      <c r="I84" s="102" t="n">
        <f aca="false">SUMIF(R10!$B$3,$B84,R10!$D$3)+SUMIF(R2!$B$3,$B84,R2!$I$3)+SUMIF(R1!$B$3,$B84,R1!$D$3)+SUMIF(R2!$B$3,$B84,R2!$F$3)</f>
        <v>0</v>
      </c>
      <c r="J84" s="103" t="n">
        <f aca="false">B84</f>
        <v>39326</v>
      </c>
      <c r="N84" s="102" t="n">
        <f aca="false">SUMIF(R11!$B$3,$B84,R11!$D$3)+SUMIF(R5!$B$3,$B84,R5!$I$3)+SUMIF(R4!$B$3,$B84,R4!$D$3)+SUMIF(R5!$B$3,$B84,R5!$F$3)</f>
        <v>0</v>
      </c>
      <c r="O84" s="103" t="n">
        <f aca="false">B84</f>
        <v>39326</v>
      </c>
      <c r="S84" s="102" t="n">
        <f aca="false">SUMIF(R12!$B$3,$B84,R12!$D$3)+SUMIF(R8!$B$3,$B84,R8!$I$3)+SUMIF(R7!$B$3,$B84,R7!$D$3)+SUMIF(R8!$B$3,$B84,R8!$F$3)</f>
        <v>0</v>
      </c>
      <c r="T84" s="103" t="n">
        <f aca="false">B84</f>
        <v>39326</v>
      </c>
    </row>
    <row r="85" customFormat="false" ht="12.75" hidden="false" customHeight="false" outlineLevel="0" collapsed="false">
      <c r="A85" s="102" t="n">
        <f aca="false">I85+N85+S85</f>
        <v>0</v>
      </c>
      <c r="B85" s="103" t="n">
        <f aca="false">Months!F85</f>
        <v>39356</v>
      </c>
      <c r="I85" s="102" t="n">
        <f aca="false">SUMIF(R10!$B$3,$B85,R10!$D$3)+SUMIF(R2!$B$3,$B85,R2!$I$3)+SUMIF(R1!$B$3,$B85,R1!$D$3)+SUMIF(R2!$B$3,$B85,R2!$F$3)</f>
        <v>0</v>
      </c>
      <c r="J85" s="103" t="n">
        <f aca="false">B85</f>
        <v>39356</v>
      </c>
      <c r="N85" s="102" t="n">
        <f aca="false">SUMIF(R11!$B$3,$B85,R11!$D$3)+SUMIF(R5!$B$3,$B85,R5!$I$3)+SUMIF(R4!$B$3,$B85,R4!$D$3)+SUMIF(R5!$B$3,$B85,R5!$F$3)</f>
        <v>0</v>
      </c>
      <c r="O85" s="103" t="n">
        <f aca="false">B85</f>
        <v>39356</v>
      </c>
      <c r="S85" s="102" t="n">
        <f aca="false">SUMIF(R12!$B$3,$B85,R12!$D$3)+SUMIF(R8!$B$3,$B85,R8!$I$3)+SUMIF(R7!$B$3,$B85,R7!$D$3)+SUMIF(R8!$B$3,$B85,R8!$F$3)</f>
        <v>0</v>
      </c>
      <c r="T85" s="103" t="n">
        <f aca="false">B85</f>
        <v>39356</v>
      </c>
    </row>
    <row r="86" customFormat="false" ht="12.75" hidden="false" customHeight="false" outlineLevel="0" collapsed="false">
      <c r="A86" s="102" t="n">
        <f aca="false">I86+N86+S86</f>
        <v>0</v>
      </c>
      <c r="B86" s="103" t="n">
        <f aca="false">Months!F86</f>
        <v>39387</v>
      </c>
      <c r="I86" s="102" t="n">
        <f aca="false">SUMIF(R10!$B$3,$B86,R10!$D$3)+SUMIF(R2!$B$3,$B86,R2!$I$3)+SUMIF(R1!$B$3,$B86,R1!$D$3)+SUMIF(R2!$B$3,$B86,R2!$F$3)</f>
        <v>0</v>
      </c>
      <c r="J86" s="103" t="n">
        <f aca="false">B86</f>
        <v>39387</v>
      </c>
      <c r="N86" s="102" t="n">
        <f aca="false">SUMIF(R11!$B$3,$B86,R11!$D$3)+SUMIF(R5!$B$3,$B86,R5!$I$3)+SUMIF(R4!$B$3,$B86,R4!$D$3)+SUMIF(R5!$B$3,$B86,R5!$F$3)</f>
        <v>0</v>
      </c>
      <c r="O86" s="103" t="n">
        <f aca="false">B86</f>
        <v>39387</v>
      </c>
      <c r="S86" s="102" t="n">
        <f aca="false">SUMIF(R12!$B$3,$B86,R12!$D$3)+SUMIF(R8!$B$3,$B86,R8!$I$3)+SUMIF(R7!$B$3,$B86,R7!$D$3)+SUMIF(R8!$B$3,$B86,R8!$F$3)</f>
        <v>0</v>
      </c>
      <c r="T86" s="103" t="n">
        <f aca="false">B86</f>
        <v>39387</v>
      </c>
    </row>
    <row r="87" customFormat="false" ht="12.75" hidden="false" customHeight="false" outlineLevel="0" collapsed="false">
      <c r="A87" s="102" t="n">
        <f aca="false">I87+N87+S87</f>
        <v>0</v>
      </c>
      <c r="B87" s="103" t="n">
        <f aca="false">Months!F87</f>
        <v>39417</v>
      </c>
      <c r="I87" s="102" t="n">
        <f aca="false">SUMIF(R10!$B$3,$B87,R10!$D$3)+SUMIF(R2!$B$3,$B87,R2!$I$3)+SUMIF(R1!$B$3,$B87,R1!$D$3)+SUMIF(R2!$B$3,$B87,R2!$F$3)</f>
        <v>0</v>
      </c>
      <c r="J87" s="103" t="n">
        <f aca="false">B87</f>
        <v>39417</v>
      </c>
      <c r="N87" s="102" t="n">
        <f aca="false">SUMIF(R11!$B$3,$B87,R11!$D$3)+SUMIF(R5!$B$3,$B87,R5!$I$3)+SUMIF(R4!$B$3,$B87,R4!$D$3)+SUMIF(R5!$B$3,$B87,R5!$F$3)</f>
        <v>0</v>
      </c>
      <c r="O87" s="103" t="n">
        <f aca="false">B87</f>
        <v>39417</v>
      </c>
      <c r="S87" s="102" t="n">
        <f aca="false">SUMIF(R12!$B$3,$B87,R12!$D$3)+SUMIF(R8!$B$3,$B87,R8!$I$3)+SUMIF(R7!$B$3,$B87,R7!$D$3)+SUMIF(R8!$B$3,$B87,R8!$F$3)</f>
        <v>0</v>
      </c>
      <c r="T87" s="103" t="n">
        <f aca="false">B87</f>
        <v>39417</v>
      </c>
    </row>
    <row r="88" customFormat="false" ht="12.75" hidden="false" customHeight="false" outlineLevel="0" collapsed="false">
      <c r="A88" s="102" t="n">
        <f aca="false">I88+N88+S88</f>
        <v>0</v>
      </c>
      <c r="B88" s="103" t="n">
        <f aca="false">Months!F88</f>
        <v>39448</v>
      </c>
      <c r="I88" s="102" t="n">
        <f aca="false">SUMIF(R10!$B$3,$B88,R10!$D$3)+SUMIF(R2!$B$3,$B88,R2!$I$3)+SUMIF(R1!$B$3,$B88,R1!$D$3)+SUMIF(R2!$B$3,$B88,R2!$F$3)</f>
        <v>0</v>
      </c>
      <c r="J88" s="103" t="n">
        <f aca="false">B88</f>
        <v>39448</v>
      </c>
      <c r="N88" s="102" t="n">
        <f aca="false">SUMIF(R11!$B$3,$B88,R11!$D$3)+SUMIF(R5!$B$3,$B88,R5!$I$3)+SUMIF(R4!$B$3,$B88,R4!$D$3)+SUMIF(R5!$B$3,$B88,R5!$F$3)</f>
        <v>0</v>
      </c>
      <c r="O88" s="103" t="n">
        <f aca="false">B88</f>
        <v>39448</v>
      </c>
      <c r="S88" s="102" t="n">
        <f aca="false">SUMIF(R12!$B$3,$B88,R12!$D$3)+SUMIF(R8!$B$3,$B88,R8!$I$3)+SUMIF(R7!$B$3,$B88,R7!$D$3)+SUMIF(R8!$B$3,$B88,R8!$F$3)</f>
        <v>0</v>
      </c>
      <c r="T88" s="103" t="n">
        <f aca="false">B88</f>
        <v>39448</v>
      </c>
    </row>
    <row r="89" customFormat="false" ht="12.75" hidden="false" customHeight="false" outlineLevel="0" collapsed="false">
      <c r="A89" s="102" t="n">
        <f aca="false">I89+N89+S89</f>
        <v>0</v>
      </c>
      <c r="B89" s="103" t="n">
        <f aca="false">Months!F89</f>
        <v>39479</v>
      </c>
      <c r="I89" s="102" t="n">
        <f aca="false">SUMIF(R10!$B$3,$B89,R10!$D$3)+SUMIF(R2!$B$3,$B89,R2!$I$3)+SUMIF(R1!$B$3,$B89,R1!$D$3)+SUMIF(R2!$B$3,$B89,R2!$F$3)</f>
        <v>0</v>
      </c>
      <c r="J89" s="103" t="n">
        <f aca="false">B89</f>
        <v>39479</v>
      </c>
      <c r="N89" s="102" t="n">
        <f aca="false">SUMIF(R11!$B$3,$B89,R11!$D$3)+SUMIF(R5!$B$3,$B89,R5!$I$3)+SUMIF(R4!$B$3,$B89,R4!$D$3)+SUMIF(R5!$B$3,$B89,R5!$F$3)</f>
        <v>0</v>
      </c>
      <c r="O89" s="103" t="n">
        <f aca="false">B89</f>
        <v>39479</v>
      </c>
      <c r="S89" s="102" t="n">
        <f aca="false">SUMIF(R12!$B$3,$B89,R12!$D$3)+SUMIF(R8!$B$3,$B89,R8!$I$3)+SUMIF(R7!$B$3,$B89,R7!$D$3)+SUMIF(R8!$B$3,$B89,R8!$F$3)</f>
        <v>0</v>
      </c>
      <c r="T89" s="103" t="n">
        <f aca="false">B89</f>
        <v>39479</v>
      </c>
    </row>
    <row r="90" customFormat="false" ht="12.75" hidden="false" customHeight="false" outlineLevel="0" collapsed="false">
      <c r="A90" s="102" t="n">
        <f aca="false">I90+N90+S90</f>
        <v>0</v>
      </c>
      <c r="B90" s="103" t="n">
        <f aca="false">Months!F90</f>
        <v>39508</v>
      </c>
      <c r="I90" s="102" t="n">
        <f aca="false">SUMIF(R10!$B$3,$B90,R10!$D$3)+SUMIF(R2!$B$3,$B90,R2!$I$3)+SUMIF(R1!$B$3,$B90,R1!$D$3)+SUMIF(R2!$B$3,$B90,R2!$F$3)</f>
        <v>0</v>
      </c>
      <c r="J90" s="103" t="n">
        <f aca="false">B90</f>
        <v>39508</v>
      </c>
      <c r="N90" s="102" t="n">
        <f aca="false">SUMIF(R11!$B$3,$B90,R11!$D$3)+SUMIF(R5!$B$3,$B90,R5!$I$3)+SUMIF(R4!$B$3,$B90,R4!$D$3)+SUMIF(R5!$B$3,$B90,R5!$F$3)</f>
        <v>0</v>
      </c>
      <c r="O90" s="103" t="n">
        <f aca="false">B90</f>
        <v>39508</v>
      </c>
      <c r="S90" s="102" t="n">
        <f aca="false">SUMIF(R12!$B$3,$B90,R12!$D$3)+SUMIF(R8!$B$3,$B90,R8!$I$3)+SUMIF(R7!$B$3,$B90,R7!$D$3)+SUMIF(R8!$B$3,$B90,R8!$F$3)</f>
        <v>0</v>
      </c>
      <c r="T90" s="103" t="n">
        <f aca="false">B90</f>
        <v>39508</v>
      </c>
    </row>
    <row r="91" customFormat="false" ht="12.75" hidden="false" customHeight="false" outlineLevel="0" collapsed="false">
      <c r="A91" s="102" t="n">
        <f aca="false">I91+N91+S91</f>
        <v>0</v>
      </c>
      <c r="B91" s="103" t="n">
        <f aca="false">Months!F91</f>
        <v>39539</v>
      </c>
      <c r="I91" s="102" t="n">
        <f aca="false">SUMIF(R10!$B$3,$B91,R10!$D$3)+SUMIF(R2!$B$3,$B91,R2!$I$3)+SUMIF(R1!$B$3,$B91,R1!$D$3)+SUMIF(R2!$B$3,$B91,R2!$F$3)</f>
        <v>0</v>
      </c>
      <c r="J91" s="103" t="n">
        <f aca="false">B91</f>
        <v>39539</v>
      </c>
      <c r="N91" s="102" t="n">
        <f aca="false">SUMIF(R11!$B$3,$B91,R11!$D$3)+SUMIF(R5!$B$3,$B91,R5!$I$3)+SUMIF(R4!$B$3,$B91,R4!$D$3)+SUMIF(R5!$B$3,$B91,R5!$F$3)</f>
        <v>0</v>
      </c>
      <c r="O91" s="103" t="n">
        <f aca="false">B91</f>
        <v>39539</v>
      </c>
      <c r="S91" s="102" t="n">
        <f aca="false">SUMIF(R12!$B$3,$B91,R12!$D$3)+SUMIF(R8!$B$3,$B91,R8!$I$3)+SUMIF(R7!$B$3,$B91,R7!$D$3)+SUMIF(R8!$B$3,$B91,R8!$F$3)</f>
        <v>0</v>
      </c>
      <c r="T91" s="103" t="n">
        <f aca="false">B91</f>
        <v>39539</v>
      </c>
    </row>
    <row r="92" customFormat="false" ht="12.75" hidden="false" customHeight="false" outlineLevel="0" collapsed="false">
      <c r="A92" s="102" t="n">
        <f aca="false">I92+N92+S92</f>
        <v>0</v>
      </c>
      <c r="B92" s="103" t="n">
        <f aca="false">Months!F92</f>
        <v>39569</v>
      </c>
      <c r="I92" s="102" t="n">
        <f aca="false">SUMIF(R10!$B$3,$B92,R10!$D$3)+SUMIF(R2!$B$3,$B92,R2!$I$3)+SUMIF(R1!$B$3,$B92,R1!$D$3)+SUMIF(R2!$B$3,$B92,R2!$F$3)</f>
        <v>0</v>
      </c>
      <c r="J92" s="103" t="n">
        <f aca="false">B92</f>
        <v>39569</v>
      </c>
      <c r="N92" s="102" t="n">
        <f aca="false">SUMIF(R11!$B$3,$B92,R11!$D$3)+SUMIF(R5!$B$3,$B92,R5!$I$3)+SUMIF(R4!$B$3,$B92,R4!$D$3)+SUMIF(R5!$B$3,$B92,R5!$F$3)</f>
        <v>0</v>
      </c>
      <c r="O92" s="103" t="n">
        <f aca="false">B92</f>
        <v>39569</v>
      </c>
      <c r="S92" s="102" t="n">
        <f aca="false">SUMIF(R12!$B$3,$B92,R12!$D$3)+SUMIF(R8!$B$3,$B92,R8!$I$3)+SUMIF(R7!$B$3,$B92,R7!$D$3)+SUMIF(R8!$B$3,$B92,R8!$F$3)</f>
        <v>0</v>
      </c>
      <c r="T92" s="103" t="n">
        <f aca="false">B92</f>
        <v>39569</v>
      </c>
    </row>
    <row r="93" customFormat="false" ht="12.75" hidden="false" customHeight="false" outlineLevel="0" collapsed="false">
      <c r="A93" s="102" t="n">
        <f aca="false">I93+N93+S93</f>
        <v>0</v>
      </c>
      <c r="B93" s="103" t="n">
        <f aca="false">Months!F93</f>
        <v>39600</v>
      </c>
      <c r="I93" s="102" t="n">
        <f aca="false">SUMIF(R10!$B$3,$B93,R10!$D$3)+SUMIF(R2!$B$3,$B93,R2!$I$3)+SUMIF(R1!$B$3,$B93,R1!$D$3)+SUMIF(R2!$B$3,$B93,R2!$F$3)</f>
        <v>0</v>
      </c>
      <c r="J93" s="103" t="n">
        <f aca="false">B93</f>
        <v>39600</v>
      </c>
      <c r="N93" s="102" t="n">
        <f aca="false">SUMIF(R11!$B$3,$B93,R11!$D$3)+SUMIF(R5!$B$3,$B93,R5!$I$3)+SUMIF(R4!$B$3,$B93,R4!$D$3)+SUMIF(R5!$B$3,$B93,R5!$F$3)</f>
        <v>0</v>
      </c>
      <c r="O93" s="103" t="n">
        <f aca="false">B93</f>
        <v>39600</v>
      </c>
      <c r="S93" s="102" t="n">
        <f aca="false">SUMIF(R12!$B$3,$B93,R12!$D$3)+SUMIF(R8!$B$3,$B93,R8!$I$3)+SUMIF(R7!$B$3,$B93,R7!$D$3)+SUMIF(R8!$B$3,$B93,R8!$F$3)</f>
        <v>0</v>
      </c>
      <c r="T93" s="103" t="n">
        <f aca="false">B93</f>
        <v>39600</v>
      </c>
    </row>
    <row r="94" customFormat="false" ht="12.75" hidden="false" customHeight="false" outlineLevel="0" collapsed="false">
      <c r="A94" s="102" t="n">
        <f aca="false">I94+N94+S94</f>
        <v>0</v>
      </c>
      <c r="B94" s="103" t="n">
        <f aca="false">Months!F94</f>
        <v>39630</v>
      </c>
      <c r="I94" s="102" t="n">
        <f aca="false">SUMIF(R10!$B$3,$B94,R10!$D$3)+SUMIF(R2!$B$3,$B94,R2!$I$3)+SUMIF(R1!$B$3,$B94,R1!$D$3)+SUMIF(R2!$B$3,$B94,R2!$F$3)</f>
        <v>0</v>
      </c>
      <c r="J94" s="103" t="n">
        <f aca="false">B94</f>
        <v>39630</v>
      </c>
      <c r="N94" s="102" t="n">
        <f aca="false">SUMIF(R11!$B$3,$B94,R11!$D$3)+SUMIF(R5!$B$3,$B94,R5!$I$3)+SUMIF(R4!$B$3,$B94,R4!$D$3)+SUMIF(R5!$B$3,$B94,R5!$F$3)</f>
        <v>0</v>
      </c>
      <c r="O94" s="103" t="n">
        <f aca="false">B94</f>
        <v>39630</v>
      </c>
      <c r="S94" s="102" t="n">
        <f aca="false">SUMIF(R12!$B$3,$B94,R12!$D$3)+SUMIF(R8!$B$3,$B94,R8!$I$3)+SUMIF(R7!$B$3,$B94,R7!$D$3)+SUMIF(R8!$B$3,$B94,R8!$F$3)</f>
        <v>0</v>
      </c>
      <c r="T94" s="103" t="n">
        <f aca="false">B94</f>
        <v>39630</v>
      </c>
    </row>
    <row r="95" customFormat="false" ht="12.75" hidden="false" customHeight="false" outlineLevel="0" collapsed="false">
      <c r="A95" s="102" t="n">
        <f aca="false">I95+N95+S95</f>
        <v>0</v>
      </c>
      <c r="B95" s="103" t="n">
        <f aca="false">Months!F95</f>
        <v>39661</v>
      </c>
      <c r="I95" s="102" t="n">
        <f aca="false">SUMIF(R10!$B$3,$B95,R10!$D$3)+SUMIF(R2!$B$3,$B95,R2!$I$3)+SUMIF(R1!$B$3,$B95,R1!$D$3)+SUMIF(R2!$B$3,$B95,R2!$F$3)</f>
        <v>0</v>
      </c>
      <c r="J95" s="103" t="n">
        <f aca="false">B95</f>
        <v>39661</v>
      </c>
      <c r="N95" s="102" t="n">
        <f aca="false">SUMIF(R11!$B$3,$B95,R11!$D$3)+SUMIF(R5!$B$3,$B95,R5!$I$3)+SUMIF(R4!$B$3,$B95,R4!$D$3)+SUMIF(R5!$B$3,$B95,R5!$F$3)</f>
        <v>0</v>
      </c>
      <c r="O95" s="103" t="n">
        <f aca="false">B95</f>
        <v>39661</v>
      </c>
      <c r="S95" s="102" t="n">
        <f aca="false">SUMIF(R12!$B$3,$B95,R12!$D$3)+SUMIF(R8!$B$3,$B95,R8!$I$3)+SUMIF(R7!$B$3,$B95,R7!$D$3)+SUMIF(R8!$B$3,$B95,R8!$F$3)</f>
        <v>0</v>
      </c>
      <c r="T95" s="103" t="n">
        <f aca="false">B95</f>
        <v>39661</v>
      </c>
    </row>
    <row r="96" customFormat="false" ht="12.75" hidden="false" customHeight="false" outlineLevel="0" collapsed="false">
      <c r="A96" s="102" t="n">
        <f aca="false">I96+N96+S96</f>
        <v>0</v>
      </c>
      <c r="B96" s="103" t="n">
        <f aca="false">Months!F96</f>
        <v>39692</v>
      </c>
      <c r="I96" s="102" t="n">
        <f aca="false">SUMIF(R10!$B$3,$B96,R10!$D$3)+SUMIF(R2!$B$3,$B96,R2!$I$3)+SUMIF(R1!$B$3,$B96,R1!$D$3)+SUMIF(R2!$B$3,$B96,R2!$F$3)</f>
        <v>0</v>
      </c>
      <c r="J96" s="103" t="n">
        <f aca="false">B96</f>
        <v>39692</v>
      </c>
      <c r="N96" s="102" t="n">
        <f aca="false">SUMIF(R11!$B$3,$B96,R11!$D$3)+SUMIF(R5!$B$3,$B96,R5!$I$3)+SUMIF(R4!$B$3,$B96,R4!$D$3)+SUMIF(R5!$B$3,$B96,R5!$F$3)</f>
        <v>0</v>
      </c>
      <c r="O96" s="103" t="n">
        <f aca="false">B96</f>
        <v>39692</v>
      </c>
      <c r="S96" s="102" t="n">
        <f aca="false">SUMIF(R12!$B$3,$B96,R12!$D$3)+SUMIF(R8!$B$3,$B96,R8!$I$3)+SUMIF(R7!$B$3,$B96,R7!$D$3)+SUMIF(R8!$B$3,$B96,R8!$F$3)</f>
        <v>0</v>
      </c>
      <c r="T96" s="103" t="n">
        <f aca="false">B96</f>
        <v>39692</v>
      </c>
    </row>
    <row r="97" customFormat="false" ht="12.75" hidden="false" customHeight="false" outlineLevel="0" collapsed="false">
      <c r="A97" s="102" t="n">
        <f aca="false">I97+N97+S97</f>
        <v>0</v>
      </c>
      <c r="B97" s="103" t="n">
        <f aca="false">Months!F97</f>
        <v>39722</v>
      </c>
      <c r="I97" s="102" t="n">
        <f aca="false">SUMIF(R10!$B$3,$B97,R10!$D$3)+SUMIF(R2!$B$3,$B97,R2!$I$3)+SUMIF(R1!$B$3,$B97,R1!$D$3)+SUMIF(R2!$B$3,$B97,R2!$F$3)</f>
        <v>0</v>
      </c>
      <c r="J97" s="103" t="n">
        <f aca="false">B97</f>
        <v>39722</v>
      </c>
      <c r="N97" s="102" t="n">
        <f aca="false">SUMIF(R11!$B$3,$B97,R11!$D$3)+SUMIF(R5!$B$3,$B97,R5!$I$3)+SUMIF(R4!$B$3,$B97,R4!$D$3)+SUMIF(R5!$B$3,$B97,R5!$F$3)</f>
        <v>0</v>
      </c>
      <c r="O97" s="103" t="n">
        <f aca="false">B97</f>
        <v>39722</v>
      </c>
      <c r="S97" s="102" t="n">
        <f aca="false">SUMIF(R12!$B$3,$B97,R12!$D$3)+SUMIF(R8!$B$3,$B97,R8!$I$3)+SUMIF(R7!$B$3,$B97,R7!$D$3)+SUMIF(R8!$B$3,$B97,R8!$F$3)</f>
        <v>0</v>
      </c>
      <c r="T97" s="103" t="n">
        <f aca="false">B97</f>
        <v>39722</v>
      </c>
    </row>
    <row r="98" customFormat="false" ht="12.75" hidden="false" customHeight="false" outlineLevel="0" collapsed="false">
      <c r="A98" s="102" t="n">
        <f aca="false">I98+N98+S98</f>
        <v>0</v>
      </c>
      <c r="B98" s="103" t="n">
        <f aca="false">Months!F98</f>
        <v>39753</v>
      </c>
      <c r="I98" s="102" t="n">
        <f aca="false">SUMIF(R10!$B$3,$B98,R10!$D$3)+SUMIF(R2!$B$3,$B98,R2!$I$3)+SUMIF(R1!$B$3,$B98,R1!$D$3)+SUMIF(R2!$B$3,$B98,R2!$F$3)</f>
        <v>0</v>
      </c>
      <c r="J98" s="103" t="n">
        <f aca="false">B98</f>
        <v>39753</v>
      </c>
      <c r="N98" s="102" t="n">
        <f aca="false">SUMIF(R11!$B$3,$B98,R11!$D$3)+SUMIF(R5!$B$3,$B98,R5!$I$3)+SUMIF(R4!$B$3,$B98,R4!$D$3)+SUMIF(R5!$B$3,$B98,R5!$F$3)</f>
        <v>0</v>
      </c>
      <c r="O98" s="103" t="n">
        <f aca="false">B98</f>
        <v>39753</v>
      </c>
      <c r="S98" s="102" t="n">
        <f aca="false">SUMIF(R12!$B$3,$B98,R12!$D$3)+SUMIF(R8!$B$3,$B98,R8!$I$3)+SUMIF(R7!$B$3,$B98,R7!$D$3)+SUMIF(R8!$B$3,$B98,R8!$F$3)</f>
        <v>0</v>
      </c>
      <c r="T98" s="103" t="n">
        <f aca="false">B98</f>
        <v>39753</v>
      </c>
    </row>
    <row r="99" customFormat="false" ht="12.75" hidden="false" customHeight="false" outlineLevel="0" collapsed="false">
      <c r="A99" s="102" t="n">
        <f aca="false">I99+N99+S99</f>
        <v>0</v>
      </c>
      <c r="B99" s="103" t="n">
        <f aca="false">Months!F99</f>
        <v>39783</v>
      </c>
      <c r="I99" s="102" t="n">
        <f aca="false">SUMIF(R10!$B$3,$B99,R10!$D$3)+SUMIF(R2!$B$3,$B99,R2!$I$3)+SUMIF(R1!$B$3,$B99,R1!$D$3)+SUMIF(R2!$B$3,$B99,R2!$F$3)</f>
        <v>0</v>
      </c>
      <c r="J99" s="103" t="n">
        <f aca="false">B99</f>
        <v>39783</v>
      </c>
      <c r="N99" s="102" t="n">
        <f aca="false">SUMIF(R11!$B$3,$B99,R11!$D$3)+SUMIF(R5!$B$3,$B99,R5!$I$3)+SUMIF(R4!$B$3,$B99,R4!$D$3)+SUMIF(R5!$B$3,$B99,R5!$F$3)</f>
        <v>0</v>
      </c>
      <c r="O99" s="103" t="n">
        <f aca="false">B99</f>
        <v>39783</v>
      </c>
      <c r="S99" s="102" t="n">
        <f aca="false">SUMIF(R12!$B$3,$B99,R12!$D$3)+SUMIF(R8!$B$3,$B99,R8!$I$3)+SUMIF(R7!$B$3,$B99,R7!$D$3)+SUMIF(R8!$B$3,$B99,R8!$F$3)</f>
        <v>0</v>
      </c>
      <c r="T99" s="103" t="n">
        <f aca="false">B99</f>
        <v>39783</v>
      </c>
    </row>
    <row r="100" customFormat="false" ht="12.75" hidden="false" customHeight="false" outlineLevel="0" collapsed="false">
      <c r="A100" s="102" t="n">
        <f aca="false">I100+N100+S100</f>
        <v>0</v>
      </c>
      <c r="B100" s="103" t="n">
        <f aca="false">Months!F100</f>
        <v>39814</v>
      </c>
      <c r="I100" s="102" t="n">
        <f aca="false">SUMIF(R10!$B$3,$B100,R10!$D$3)+SUMIF(R2!$B$3,$B100,R2!$I$3)+SUMIF(R1!$B$3,$B100,R1!$D$3)+SUMIF(R2!$B$3,$B100,R2!$F$3)</f>
        <v>0</v>
      </c>
      <c r="J100" s="103" t="n">
        <f aca="false">B100</f>
        <v>39814</v>
      </c>
      <c r="N100" s="102" t="n">
        <f aca="false">SUMIF(R11!$B$3,$B100,R11!$D$3)+SUMIF(R5!$B$3,$B100,R5!$I$3)+SUMIF(R4!$B$3,$B100,R4!$D$3)+SUMIF(R5!$B$3,$B100,R5!$F$3)</f>
        <v>0</v>
      </c>
      <c r="O100" s="103" t="n">
        <f aca="false">B100</f>
        <v>39814</v>
      </c>
      <c r="S100" s="102" t="n">
        <f aca="false">SUMIF(R12!$B$3,$B100,R12!$D$3)+SUMIF(R8!$B$3,$B100,R8!$I$3)+SUMIF(R7!$B$3,$B100,R7!$D$3)+SUMIF(R8!$B$3,$B100,R8!$F$3)</f>
        <v>0</v>
      </c>
      <c r="T100" s="103" t="n">
        <f aca="false">B100</f>
        <v>39814</v>
      </c>
    </row>
    <row r="101" customFormat="false" ht="12.75" hidden="false" customHeight="false" outlineLevel="0" collapsed="false">
      <c r="A101" s="102" t="n">
        <f aca="false">I101+N101+S101</f>
        <v>0</v>
      </c>
      <c r="B101" s="103" t="n">
        <f aca="false">Months!F101</f>
        <v>39845</v>
      </c>
      <c r="I101" s="102" t="n">
        <f aca="false">SUMIF(R10!$B$3,$B101,R10!$D$3)+SUMIF(R2!$B$3,$B101,R2!$I$3)+SUMIF(R1!$B$3,$B101,R1!$D$3)+SUMIF(R2!$B$3,$B101,R2!$F$3)</f>
        <v>0</v>
      </c>
      <c r="J101" s="103" t="n">
        <f aca="false">B101</f>
        <v>39845</v>
      </c>
      <c r="N101" s="102" t="n">
        <f aca="false">SUMIF(R11!$B$3,$B101,R11!$D$3)+SUMIF(R5!$B$3,$B101,R5!$I$3)+SUMIF(R4!$B$3,$B101,R4!$D$3)+SUMIF(R5!$B$3,$B101,R5!$F$3)</f>
        <v>0</v>
      </c>
      <c r="O101" s="103" t="n">
        <f aca="false">B101</f>
        <v>39845</v>
      </c>
      <c r="S101" s="102" t="n">
        <f aca="false">SUMIF(R12!$B$3,$B101,R12!$D$3)+SUMIF(R8!$B$3,$B101,R8!$I$3)+SUMIF(R7!$B$3,$B101,R7!$D$3)+SUMIF(R8!$B$3,$B101,R8!$F$3)</f>
        <v>0</v>
      </c>
      <c r="T101" s="103" t="n">
        <f aca="false">B101</f>
        <v>39845</v>
      </c>
    </row>
    <row r="102" customFormat="false" ht="12.75" hidden="false" customHeight="false" outlineLevel="0" collapsed="false">
      <c r="A102" s="102" t="n">
        <f aca="false">I102+N102+S102</f>
        <v>0</v>
      </c>
      <c r="B102" s="103" t="n">
        <f aca="false">Months!F102</f>
        <v>39873</v>
      </c>
      <c r="I102" s="102" t="n">
        <f aca="false">SUMIF(R10!$B$3,$B102,R10!$D$3)+SUMIF(R2!$B$3,$B102,R2!$I$3)+SUMIF(R1!$B$3,$B102,R1!$D$3)+SUMIF(R2!$B$3,$B102,R2!$F$3)</f>
        <v>0</v>
      </c>
      <c r="J102" s="103" t="n">
        <f aca="false">B102</f>
        <v>39873</v>
      </c>
      <c r="N102" s="102" t="n">
        <f aca="false">SUMIF(R11!$B$3,$B102,R11!$D$3)+SUMIF(R5!$B$3,$B102,R5!$I$3)+SUMIF(R4!$B$3,$B102,R4!$D$3)+SUMIF(R5!$B$3,$B102,R5!$F$3)</f>
        <v>0</v>
      </c>
      <c r="O102" s="103" t="n">
        <f aca="false">B102</f>
        <v>39873</v>
      </c>
      <c r="S102" s="102" t="n">
        <f aca="false">SUMIF(R12!$B$3,$B102,R12!$D$3)+SUMIF(R8!$B$3,$B102,R8!$I$3)+SUMIF(R7!$B$3,$B102,R7!$D$3)+SUMIF(R8!$B$3,$B102,R8!$F$3)</f>
        <v>0</v>
      </c>
      <c r="T102" s="103" t="n">
        <f aca="false">B102</f>
        <v>39873</v>
      </c>
    </row>
    <row r="103" customFormat="false" ht="12.75" hidden="false" customHeight="false" outlineLevel="0" collapsed="false">
      <c r="A103" s="102" t="n">
        <f aca="false">I103+N103+S103</f>
        <v>0</v>
      </c>
      <c r="B103" s="103" t="n">
        <f aca="false">Months!F103</f>
        <v>39904</v>
      </c>
      <c r="I103" s="102" t="n">
        <f aca="false">SUMIF(R10!$B$3,$B103,R10!$D$3)+SUMIF(R2!$B$3,$B103,R2!$I$3)+SUMIF(R1!$B$3,$B103,R1!$D$3)+SUMIF(R2!$B$3,$B103,R2!$F$3)</f>
        <v>0</v>
      </c>
      <c r="J103" s="103" t="n">
        <f aca="false">B103</f>
        <v>39904</v>
      </c>
      <c r="N103" s="102" t="n">
        <f aca="false">SUMIF(R11!$B$3,$B103,R11!$D$3)+SUMIF(R5!$B$3,$B103,R5!$I$3)+SUMIF(R4!$B$3,$B103,R4!$D$3)+SUMIF(R5!$B$3,$B103,R5!$F$3)</f>
        <v>0</v>
      </c>
      <c r="O103" s="103" t="n">
        <f aca="false">B103</f>
        <v>39904</v>
      </c>
      <c r="S103" s="102" t="n">
        <f aca="false">SUMIF(R12!$B$3,$B103,R12!$D$3)+SUMIF(R8!$B$3,$B103,R8!$I$3)+SUMIF(R7!$B$3,$B103,R7!$D$3)+SUMIF(R8!$B$3,$B103,R8!$F$3)</f>
        <v>0</v>
      </c>
      <c r="T103" s="103" t="n">
        <f aca="false">B103</f>
        <v>39904</v>
      </c>
    </row>
    <row r="104" customFormat="false" ht="12.75" hidden="false" customHeight="false" outlineLevel="0" collapsed="false">
      <c r="A104" s="102" t="n">
        <f aca="false">I104+N104+S104</f>
        <v>0</v>
      </c>
      <c r="B104" s="103" t="n">
        <f aca="false">Months!F104</f>
        <v>39934</v>
      </c>
      <c r="I104" s="102" t="n">
        <f aca="false">SUMIF(R10!$B$3,$B104,R10!$D$3)+SUMIF(R2!$B$3,$B104,R2!$I$3)+SUMIF(R1!$B$3,$B104,R1!$D$3)+SUMIF(R2!$B$3,$B104,R2!$F$3)</f>
        <v>0</v>
      </c>
      <c r="J104" s="103" t="n">
        <f aca="false">B104</f>
        <v>39934</v>
      </c>
      <c r="N104" s="102" t="n">
        <f aca="false">SUMIF(R11!$B$3,$B104,R11!$D$3)+SUMIF(R5!$B$3,$B104,R5!$I$3)+SUMIF(R4!$B$3,$B104,R4!$D$3)+SUMIF(R5!$B$3,$B104,R5!$F$3)</f>
        <v>0</v>
      </c>
      <c r="O104" s="103" t="n">
        <f aca="false">B104</f>
        <v>39934</v>
      </c>
      <c r="S104" s="102" t="n">
        <f aca="false">SUMIF(R12!$B$3,$B104,R12!$D$3)+SUMIF(R8!$B$3,$B104,R8!$I$3)+SUMIF(R7!$B$3,$B104,R7!$D$3)+SUMIF(R8!$B$3,$B104,R8!$F$3)</f>
        <v>0</v>
      </c>
      <c r="T104" s="103" t="n">
        <f aca="false">B104</f>
        <v>39934</v>
      </c>
    </row>
    <row r="105" customFormat="false" ht="12.75" hidden="false" customHeight="false" outlineLevel="0" collapsed="false">
      <c r="A105" s="102" t="n">
        <f aca="false">I105+N105+S105</f>
        <v>0</v>
      </c>
      <c r="B105" s="103" t="n">
        <f aca="false">Months!F105</f>
        <v>39965</v>
      </c>
      <c r="I105" s="102" t="n">
        <f aca="false">SUMIF(R10!$B$3,$B105,R10!$D$3)+SUMIF(R2!$B$3,$B105,R2!$I$3)+SUMIF(R1!$B$3,$B105,R1!$D$3)+SUMIF(R2!$B$3,$B105,R2!$F$3)</f>
        <v>0</v>
      </c>
      <c r="J105" s="103" t="n">
        <f aca="false">B105</f>
        <v>39965</v>
      </c>
      <c r="N105" s="102" t="n">
        <f aca="false">SUMIF(R11!$B$3,$B105,R11!$D$3)+SUMIF(R5!$B$3,$B105,R5!$I$3)+SUMIF(R4!$B$3,$B105,R4!$D$3)+SUMIF(R5!$B$3,$B105,R5!$F$3)</f>
        <v>0</v>
      </c>
      <c r="O105" s="103" t="n">
        <f aca="false">B105</f>
        <v>39965</v>
      </c>
      <c r="S105" s="102" t="n">
        <f aca="false">SUMIF(R12!$B$3,$B105,R12!$D$3)+SUMIF(R8!$B$3,$B105,R8!$I$3)+SUMIF(R7!$B$3,$B105,R7!$D$3)+SUMIF(R8!$B$3,$B105,R8!$F$3)</f>
        <v>0</v>
      </c>
      <c r="T105" s="103" t="n">
        <f aca="false">B105</f>
        <v>39965</v>
      </c>
    </row>
    <row r="106" customFormat="false" ht="12.75" hidden="false" customHeight="false" outlineLevel="0" collapsed="false">
      <c r="A106" s="102" t="n">
        <f aca="false">I106+N106+S106</f>
        <v>0</v>
      </c>
      <c r="B106" s="103" t="n">
        <f aca="false">Months!F106</f>
        <v>39995</v>
      </c>
      <c r="I106" s="102" t="n">
        <f aca="false">SUMIF(R10!$B$3,$B106,R10!$D$3)+SUMIF(R2!$B$3,$B106,R2!$I$3)+SUMIF(R1!$B$3,$B106,R1!$D$3)+SUMIF(R2!$B$3,$B106,R2!$F$3)</f>
        <v>0</v>
      </c>
      <c r="J106" s="103" t="n">
        <f aca="false">B106</f>
        <v>39995</v>
      </c>
      <c r="N106" s="102" t="n">
        <f aca="false">SUMIF(R11!$B$3,$B106,R11!$D$3)+SUMIF(R5!$B$3,$B106,R5!$I$3)+SUMIF(R4!$B$3,$B106,R4!$D$3)+SUMIF(R5!$B$3,$B106,R5!$F$3)</f>
        <v>0</v>
      </c>
      <c r="O106" s="103" t="n">
        <f aca="false">B106</f>
        <v>39995</v>
      </c>
      <c r="S106" s="102" t="n">
        <f aca="false">SUMIF(R12!$B$3,$B106,R12!$D$3)+SUMIF(R8!$B$3,$B106,R8!$I$3)+SUMIF(R7!$B$3,$B106,R7!$D$3)+SUMIF(R8!$B$3,$B106,R8!$F$3)</f>
        <v>0</v>
      </c>
      <c r="T106" s="103" t="n">
        <f aca="false">B106</f>
        <v>39995</v>
      </c>
    </row>
    <row r="107" customFormat="false" ht="12.75" hidden="false" customHeight="false" outlineLevel="0" collapsed="false">
      <c r="A107" s="102" t="n">
        <f aca="false">I107+N107+S107</f>
        <v>0</v>
      </c>
      <c r="B107" s="103" t="n">
        <f aca="false">Months!F107</f>
        <v>40026</v>
      </c>
      <c r="I107" s="102" t="n">
        <f aca="false">SUMIF(R10!$B$3,$B107,R10!$D$3)+SUMIF(R2!$B$3,$B107,R2!$I$3)+SUMIF(R1!$B$3,$B107,R1!$D$3)+SUMIF(R2!$B$3,$B107,R2!$F$3)</f>
        <v>0</v>
      </c>
      <c r="J107" s="103" t="n">
        <f aca="false">B107</f>
        <v>40026</v>
      </c>
      <c r="N107" s="102" t="n">
        <f aca="false">SUMIF(R11!$B$3,$B107,R11!$D$3)+SUMIF(R5!$B$3,$B107,R5!$I$3)+SUMIF(R4!$B$3,$B107,R4!$D$3)+SUMIF(R5!$B$3,$B107,R5!$F$3)</f>
        <v>0</v>
      </c>
      <c r="O107" s="103" t="n">
        <f aca="false">B107</f>
        <v>40026</v>
      </c>
      <c r="S107" s="102" t="n">
        <f aca="false">SUMIF(R12!$B$3,$B107,R12!$D$3)+SUMIF(R8!$B$3,$B107,R8!$I$3)+SUMIF(R7!$B$3,$B107,R7!$D$3)+SUMIF(R8!$B$3,$B107,R8!$F$3)</f>
        <v>0</v>
      </c>
      <c r="T107" s="103" t="n">
        <f aca="false">B107</f>
        <v>40026</v>
      </c>
    </row>
    <row r="108" customFormat="false" ht="12.75" hidden="false" customHeight="false" outlineLevel="0" collapsed="false">
      <c r="A108" s="102" t="n">
        <f aca="false">I108+N108+S108</f>
        <v>0</v>
      </c>
      <c r="B108" s="103" t="n">
        <f aca="false">Months!F108</f>
        <v>40057</v>
      </c>
      <c r="I108" s="102" t="n">
        <f aca="false">SUMIF(R10!$B$3,$B108,R10!$D$3)+SUMIF(R2!$B$3,$B108,R2!$I$3)+SUMIF(R1!$B$3,$B108,R1!$D$3)+SUMIF(R2!$B$3,$B108,R2!$F$3)</f>
        <v>0</v>
      </c>
      <c r="J108" s="103" t="n">
        <f aca="false">B108</f>
        <v>40057</v>
      </c>
      <c r="N108" s="102" t="n">
        <f aca="false">SUMIF(R11!$B$3,$B108,R11!$D$3)+SUMIF(R5!$B$3,$B108,R5!$I$3)+SUMIF(R4!$B$3,$B108,R4!$D$3)+SUMIF(R5!$B$3,$B108,R5!$F$3)</f>
        <v>0</v>
      </c>
      <c r="O108" s="103" t="n">
        <f aca="false">B108</f>
        <v>40057</v>
      </c>
      <c r="S108" s="102" t="n">
        <f aca="false">SUMIF(R12!$B$3,$B108,R12!$D$3)+SUMIF(R8!$B$3,$B108,R8!$I$3)+SUMIF(R7!$B$3,$B108,R7!$D$3)+SUMIF(R8!$B$3,$B108,R8!$F$3)</f>
        <v>0</v>
      </c>
      <c r="T108" s="103" t="n">
        <f aca="false">B108</f>
        <v>40057</v>
      </c>
    </row>
    <row r="109" customFormat="false" ht="12.75" hidden="false" customHeight="false" outlineLevel="0" collapsed="false">
      <c r="A109" s="102" t="n">
        <f aca="false">I109+N109+S109</f>
        <v>0</v>
      </c>
      <c r="B109" s="103" t="n">
        <f aca="false">Months!F109</f>
        <v>40087</v>
      </c>
      <c r="I109" s="102" t="n">
        <f aca="false">SUMIF(R10!$B$3,$B109,R10!$D$3)+SUMIF(R2!$B$3,$B109,R2!$I$3)+SUMIF(R1!$B$3,$B109,R1!$D$3)+SUMIF(R2!$B$3,$B109,R2!$F$3)</f>
        <v>0</v>
      </c>
      <c r="J109" s="103" t="n">
        <f aca="false">B109</f>
        <v>40087</v>
      </c>
      <c r="N109" s="102" t="n">
        <f aca="false">SUMIF(R11!$B$3,$B109,R11!$D$3)+SUMIF(R5!$B$3,$B109,R5!$I$3)+SUMIF(R4!$B$3,$B109,R4!$D$3)+SUMIF(R5!$B$3,$B109,R5!$F$3)</f>
        <v>0</v>
      </c>
      <c r="O109" s="103" t="n">
        <f aca="false">B109</f>
        <v>40087</v>
      </c>
      <c r="S109" s="102" t="n">
        <f aca="false">SUMIF(R12!$B$3,$B109,R12!$D$3)+SUMIF(R8!$B$3,$B109,R8!$I$3)+SUMIF(R7!$B$3,$B109,R7!$D$3)+SUMIF(R8!$B$3,$B109,R8!$F$3)</f>
        <v>0</v>
      </c>
      <c r="T109" s="103" t="n">
        <f aca="false">B109</f>
        <v>40087</v>
      </c>
    </row>
    <row r="110" customFormat="false" ht="12.75" hidden="false" customHeight="false" outlineLevel="0" collapsed="false">
      <c r="A110" s="102" t="n">
        <f aca="false">I110+N110+S110</f>
        <v>0</v>
      </c>
      <c r="B110" s="103" t="n">
        <f aca="false">Months!F110</f>
        <v>40118</v>
      </c>
      <c r="I110" s="102" t="n">
        <f aca="false">SUMIF(R10!$B$3,$B110,R10!$D$3)+SUMIF(R2!$B$3,$B110,R2!$I$3)+SUMIF(R1!$B$3,$B110,R1!$D$3)+SUMIF(R2!$B$3,$B110,R2!$F$3)</f>
        <v>0</v>
      </c>
      <c r="J110" s="103" t="n">
        <f aca="false">B110</f>
        <v>40118</v>
      </c>
      <c r="N110" s="102" t="n">
        <f aca="false">SUMIF(R11!$B$3,$B110,R11!$D$3)+SUMIF(R5!$B$3,$B110,R5!$I$3)+SUMIF(R4!$B$3,$B110,R4!$D$3)+SUMIF(R5!$B$3,$B110,R5!$F$3)</f>
        <v>0</v>
      </c>
      <c r="O110" s="103" t="n">
        <f aca="false">B110</f>
        <v>40118</v>
      </c>
      <c r="S110" s="102" t="n">
        <f aca="false">SUMIF(R12!$B$3,$B110,R12!$D$3)+SUMIF(R8!$B$3,$B110,R8!$I$3)+SUMIF(R7!$B$3,$B110,R7!$D$3)+SUMIF(R8!$B$3,$B110,R8!$F$3)</f>
        <v>0</v>
      </c>
      <c r="T110" s="103" t="n">
        <f aca="false">B110</f>
        <v>40118</v>
      </c>
    </row>
    <row r="111" customFormat="false" ht="12.75" hidden="false" customHeight="false" outlineLevel="0" collapsed="false">
      <c r="A111" s="102" t="n">
        <f aca="false">I111+N111+S111</f>
        <v>0</v>
      </c>
      <c r="B111" s="103" t="n">
        <f aca="false">Months!F111</f>
        <v>40148</v>
      </c>
      <c r="I111" s="102" t="n">
        <f aca="false">SUMIF(R10!$B$3,$B111,R10!$D$3)+SUMIF(R2!$B$3,$B111,R2!$I$3)+SUMIF(R1!$B$3,$B111,R1!$D$3)+SUMIF(R2!$B$3,$B111,R2!$F$3)</f>
        <v>0</v>
      </c>
      <c r="J111" s="103" t="n">
        <f aca="false">B111</f>
        <v>40148</v>
      </c>
      <c r="N111" s="102" t="n">
        <f aca="false">SUMIF(R11!$B$3,$B111,R11!$D$3)+SUMIF(R5!$B$3,$B111,R5!$I$3)+SUMIF(R4!$B$3,$B111,R4!$D$3)+SUMIF(R5!$B$3,$B111,R5!$F$3)</f>
        <v>0</v>
      </c>
      <c r="O111" s="103" t="n">
        <f aca="false">B111</f>
        <v>40148</v>
      </c>
      <c r="S111" s="102" t="n">
        <f aca="false">SUMIF(R12!$B$3,$B111,R12!$D$3)+SUMIF(R8!$B$3,$B111,R8!$I$3)+SUMIF(R7!$B$3,$B111,R7!$D$3)+SUMIF(R8!$B$3,$B111,R8!$F$3)</f>
        <v>0</v>
      </c>
      <c r="T111" s="103" t="n">
        <f aca="false">B111</f>
        <v>40148</v>
      </c>
    </row>
    <row r="112" customFormat="false" ht="12.75" hidden="false" customHeight="false" outlineLevel="0" collapsed="false">
      <c r="A112" s="102" t="n">
        <f aca="false">I112+N112+S112</f>
        <v>0</v>
      </c>
      <c r="B112" s="103" t="n">
        <f aca="false">Months!F112</f>
        <v>40179</v>
      </c>
      <c r="I112" s="102" t="n">
        <f aca="false">SUMIF(R10!$B$3,$B112,R10!$D$3)+SUMIF(R2!$B$3,$B112,R2!$I$3)+SUMIF(R1!$B$3,$B112,R1!$D$3)+SUMIF(R2!$B$3,$B112,R2!$F$3)</f>
        <v>0</v>
      </c>
      <c r="J112" s="103" t="n">
        <f aca="false">B112</f>
        <v>40179</v>
      </c>
      <c r="N112" s="102" t="n">
        <f aca="false">SUMIF(R11!$B$3,$B112,R11!$D$3)+SUMIF(R5!$B$3,$B112,R5!$I$3)+SUMIF(R4!$B$3,$B112,R4!$D$3)+SUMIF(R5!$B$3,$B112,R5!$F$3)</f>
        <v>0</v>
      </c>
      <c r="O112" s="103" t="n">
        <f aca="false">B112</f>
        <v>40179</v>
      </c>
      <c r="S112" s="102" t="n">
        <f aca="false">SUMIF(R12!$B$3,$B112,R12!$D$3)+SUMIF(R8!$B$3,$B112,R8!$I$3)+SUMIF(R7!$B$3,$B112,R7!$D$3)+SUMIF(R8!$B$3,$B112,R8!$F$3)</f>
        <v>0</v>
      </c>
      <c r="T112" s="103" t="n">
        <f aca="false">B112</f>
        <v>40179</v>
      </c>
    </row>
    <row r="113" customFormat="false" ht="12.75" hidden="false" customHeight="false" outlineLevel="0" collapsed="false">
      <c r="A113" s="102" t="n">
        <f aca="false">I113+N113+S113</f>
        <v>0</v>
      </c>
      <c r="B113" s="103" t="n">
        <f aca="false">Months!F113</f>
        <v>40210</v>
      </c>
      <c r="I113" s="102" t="n">
        <f aca="false">SUMIF(R10!$B$3,$B113,R10!$D$3)+SUMIF(R2!$B$3,$B113,R2!$I$3)+SUMIF(R1!$B$3,$B113,R1!$D$3)+SUMIF(R2!$B$3,$B113,R2!$F$3)</f>
        <v>0</v>
      </c>
      <c r="J113" s="103" t="n">
        <f aca="false">B113</f>
        <v>40210</v>
      </c>
      <c r="N113" s="102" t="n">
        <f aca="false">SUMIF(R11!$B$3,$B113,R11!$D$3)+SUMIF(R5!$B$3,$B113,R5!$I$3)+SUMIF(R4!$B$3,$B113,R4!$D$3)+SUMIF(R5!$B$3,$B113,R5!$F$3)</f>
        <v>0</v>
      </c>
      <c r="O113" s="103" t="n">
        <f aca="false">B113</f>
        <v>40210</v>
      </c>
      <c r="S113" s="102" t="n">
        <f aca="false">SUMIF(R12!$B$3,$B113,R12!$D$3)+SUMIF(R8!$B$3,$B113,R8!$I$3)+SUMIF(R7!$B$3,$B113,R7!$D$3)+SUMIF(R8!$B$3,$B113,R8!$F$3)</f>
        <v>0</v>
      </c>
      <c r="T113" s="103" t="n">
        <f aca="false">B113</f>
        <v>40210</v>
      </c>
    </row>
    <row r="114" customFormat="false" ht="12.75" hidden="false" customHeight="false" outlineLevel="0" collapsed="false">
      <c r="A114" s="102" t="n">
        <f aca="false">I114+N114+S114</f>
        <v>0</v>
      </c>
      <c r="B114" s="103" t="n">
        <f aca="false">Months!F114</f>
        <v>40238</v>
      </c>
      <c r="I114" s="102" t="n">
        <f aca="false">SUMIF(R10!$B$3,$B114,R10!$D$3)+SUMIF(R2!$B$3,$B114,R2!$I$3)+SUMIF(R1!$B$3,$B114,R1!$D$3)+SUMIF(R2!$B$3,$B114,R2!$F$3)</f>
        <v>0</v>
      </c>
      <c r="J114" s="103" t="n">
        <f aca="false">B114</f>
        <v>40238</v>
      </c>
      <c r="N114" s="102" t="n">
        <f aca="false">SUMIF(R11!$B$3,$B114,R11!$D$3)+SUMIF(R5!$B$3,$B114,R5!$I$3)+SUMIF(R4!$B$3,$B114,R4!$D$3)+SUMIF(R5!$B$3,$B114,R5!$F$3)</f>
        <v>0</v>
      </c>
      <c r="O114" s="103" t="n">
        <f aca="false">B114</f>
        <v>40238</v>
      </c>
      <c r="S114" s="102" t="n">
        <f aca="false">SUMIF(R12!$B$3,$B114,R12!$D$3)+SUMIF(R8!$B$3,$B114,R8!$I$3)+SUMIF(R7!$B$3,$B114,R7!$D$3)+SUMIF(R8!$B$3,$B114,R8!$F$3)</f>
        <v>0</v>
      </c>
      <c r="T114" s="103" t="n">
        <f aca="false">B114</f>
        <v>40238</v>
      </c>
    </row>
    <row r="115" customFormat="false" ht="12.75" hidden="false" customHeight="false" outlineLevel="0" collapsed="false">
      <c r="A115" s="102" t="n">
        <f aca="false">I115+N115+S115</f>
        <v>0</v>
      </c>
      <c r="B115" s="103" t="n">
        <f aca="false">Months!F115</f>
        <v>40269</v>
      </c>
      <c r="I115" s="102" t="n">
        <f aca="false">SUMIF(R10!$B$3,$B115,R10!$D$3)+SUMIF(R2!$B$3,$B115,R2!$I$3)+SUMIF(R1!$B$3,$B115,R1!$D$3)+SUMIF(R2!$B$3,$B115,R2!$F$3)</f>
        <v>0</v>
      </c>
      <c r="J115" s="103" t="n">
        <f aca="false">B115</f>
        <v>40269</v>
      </c>
      <c r="N115" s="102" t="n">
        <f aca="false">SUMIF(R11!$B$3,$B115,R11!$D$3)+SUMIF(R5!$B$3,$B115,R5!$I$3)+SUMIF(R4!$B$3,$B115,R4!$D$3)+SUMIF(R5!$B$3,$B115,R5!$F$3)</f>
        <v>0</v>
      </c>
      <c r="O115" s="103" t="n">
        <f aca="false">B115</f>
        <v>40269</v>
      </c>
      <c r="S115" s="102" t="n">
        <f aca="false">SUMIF(R12!$B$3,$B115,R12!$D$3)+SUMIF(R8!$B$3,$B115,R8!$I$3)+SUMIF(R7!$B$3,$B115,R7!$D$3)+SUMIF(R8!$B$3,$B115,R8!$F$3)</f>
        <v>0</v>
      </c>
      <c r="T115" s="103" t="n">
        <f aca="false">B115</f>
        <v>40269</v>
      </c>
    </row>
    <row r="116" customFormat="false" ht="12.75" hidden="false" customHeight="false" outlineLevel="0" collapsed="false">
      <c r="A116" s="102" t="n">
        <f aca="false">I116+N116+S116</f>
        <v>0</v>
      </c>
      <c r="B116" s="103" t="n">
        <f aca="false">Months!F116</f>
        <v>40299</v>
      </c>
      <c r="I116" s="102" t="n">
        <f aca="false">SUMIF(R10!$B$3,$B116,R10!$D$3)+SUMIF(R2!$B$3,$B116,R2!$I$3)+SUMIF(R1!$B$3,$B116,R1!$D$3)+SUMIF(R2!$B$3,$B116,R2!$F$3)</f>
        <v>0</v>
      </c>
      <c r="J116" s="103" t="n">
        <f aca="false">B116</f>
        <v>40299</v>
      </c>
      <c r="N116" s="102" t="n">
        <f aca="false">SUMIF(R11!$B$3,$B116,R11!$D$3)+SUMIF(R5!$B$3,$B116,R5!$I$3)+SUMIF(R4!$B$3,$B116,R4!$D$3)+SUMIF(R5!$B$3,$B116,R5!$F$3)</f>
        <v>0</v>
      </c>
      <c r="O116" s="103" t="n">
        <f aca="false">B116</f>
        <v>40299</v>
      </c>
      <c r="S116" s="102" t="n">
        <f aca="false">SUMIF(R12!$B$3,$B116,R12!$D$3)+SUMIF(R8!$B$3,$B116,R8!$I$3)+SUMIF(R7!$B$3,$B116,R7!$D$3)+SUMIF(R8!$B$3,$B116,R8!$F$3)</f>
        <v>0</v>
      </c>
      <c r="T116" s="103" t="n">
        <f aca="false">B116</f>
        <v>40299</v>
      </c>
    </row>
    <row r="117" customFormat="false" ht="12.75" hidden="false" customHeight="false" outlineLevel="0" collapsed="false">
      <c r="A117" s="102" t="n">
        <f aca="false">I117+N117+S117</f>
        <v>0</v>
      </c>
      <c r="B117" s="103" t="n">
        <f aca="false">Months!F117</f>
        <v>40330</v>
      </c>
      <c r="I117" s="102" t="n">
        <f aca="false">SUMIF(R10!$B$3,$B117,R10!$D$3)+SUMIF(R2!$B$3,$B117,R2!$I$3)+SUMIF(R1!$B$3,$B117,R1!$D$3)+SUMIF(R2!$B$3,$B117,R2!$F$3)</f>
        <v>0</v>
      </c>
      <c r="J117" s="103" t="n">
        <f aca="false">B117</f>
        <v>40330</v>
      </c>
      <c r="N117" s="102" t="n">
        <f aca="false">SUMIF(R11!$B$3,$B117,R11!$D$3)+SUMIF(R5!$B$3,$B117,R5!$I$3)+SUMIF(R4!$B$3,$B117,R4!$D$3)+SUMIF(R5!$B$3,$B117,R5!$F$3)</f>
        <v>0</v>
      </c>
      <c r="O117" s="103" t="n">
        <f aca="false">B117</f>
        <v>40330</v>
      </c>
      <c r="S117" s="102" t="n">
        <f aca="false">SUMIF(R12!$B$3,$B117,R12!$D$3)+SUMIF(R8!$B$3,$B117,R8!$I$3)+SUMIF(R7!$B$3,$B117,R7!$D$3)+SUMIF(R8!$B$3,$B117,R8!$F$3)</f>
        <v>0</v>
      </c>
      <c r="T117" s="103" t="n">
        <f aca="false">B117</f>
        <v>40330</v>
      </c>
    </row>
    <row r="118" customFormat="false" ht="12.75" hidden="false" customHeight="false" outlineLevel="0" collapsed="false">
      <c r="A118" s="102" t="n">
        <f aca="false">I118+N118+S118</f>
        <v>0</v>
      </c>
      <c r="B118" s="103" t="n">
        <f aca="false">Months!F118</f>
        <v>40360</v>
      </c>
      <c r="I118" s="102" t="n">
        <f aca="false">SUMIF(R10!$B$3,$B118,R10!$D$3)+SUMIF(R2!$B$3,$B118,R2!$I$3)+SUMIF(R1!$B$3,$B118,R1!$D$3)+SUMIF(R2!$B$3,$B118,R2!$F$3)</f>
        <v>0</v>
      </c>
      <c r="J118" s="103" t="n">
        <f aca="false">B118</f>
        <v>40360</v>
      </c>
      <c r="N118" s="102" t="n">
        <f aca="false">SUMIF(R11!$B$3,$B118,R11!$D$3)+SUMIF(R5!$B$3,$B118,R5!$I$3)+SUMIF(R4!$B$3,$B118,R4!$D$3)+SUMIF(R5!$B$3,$B118,R5!$F$3)</f>
        <v>0</v>
      </c>
      <c r="O118" s="103" t="n">
        <f aca="false">B118</f>
        <v>40360</v>
      </c>
      <c r="S118" s="102" t="n">
        <f aca="false">SUMIF(R12!$B$3,$B118,R12!$D$3)+SUMIF(R8!$B$3,$B118,R8!$I$3)+SUMIF(R7!$B$3,$B118,R7!$D$3)+SUMIF(R8!$B$3,$B118,R8!$F$3)</f>
        <v>0</v>
      </c>
      <c r="T118" s="103" t="n">
        <f aca="false">B118</f>
        <v>40360</v>
      </c>
    </row>
    <row r="119" customFormat="false" ht="12.75" hidden="false" customHeight="false" outlineLevel="0" collapsed="false">
      <c r="A119" s="102" t="n">
        <f aca="false">I119+N119+S119</f>
        <v>0</v>
      </c>
      <c r="B119" s="103" t="n">
        <f aca="false">Months!F119</f>
        <v>40391</v>
      </c>
      <c r="I119" s="102" t="n">
        <f aca="false">SUMIF(R10!$B$3,$B119,R10!$D$3)+SUMIF(R2!$B$3,$B119,R2!$I$3)+SUMIF(R1!$B$3,$B119,R1!$D$3)+SUMIF(R2!$B$3,$B119,R2!$F$3)</f>
        <v>0</v>
      </c>
      <c r="J119" s="103" t="n">
        <f aca="false">B119</f>
        <v>40391</v>
      </c>
      <c r="N119" s="102" t="n">
        <f aca="false">SUMIF(R11!$B$3,$B119,R11!$D$3)+SUMIF(R5!$B$3,$B119,R5!$I$3)+SUMIF(R4!$B$3,$B119,R4!$D$3)+SUMIF(R5!$B$3,$B119,R5!$F$3)</f>
        <v>0</v>
      </c>
      <c r="O119" s="103" t="n">
        <f aca="false">B119</f>
        <v>40391</v>
      </c>
      <c r="S119" s="102" t="n">
        <f aca="false">SUMIF(R12!$B$3,$B119,R12!$D$3)+SUMIF(R8!$B$3,$B119,R8!$I$3)+SUMIF(R7!$B$3,$B119,R7!$D$3)+SUMIF(R8!$B$3,$B119,R8!$F$3)</f>
        <v>0</v>
      </c>
      <c r="T119" s="103" t="n">
        <f aca="false">B119</f>
        <v>40391</v>
      </c>
    </row>
    <row r="120" customFormat="false" ht="12.75" hidden="false" customHeight="false" outlineLevel="0" collapsed="false">
      <c r="A120" s="102" t="n">
        <f aca="false">I120+N120+S120</f>
        <v>0</v>
      </c>
      <c r="B120" s="103" t="n">
        <f aca="false">Months!F120</f>
        <v>40422</v>
      </c>
      <c r="I120" s="102" t="n">
        <f aca="false">SUMIF(R10!$B$3,$B120,R10!$D$3)+SUMIF(R2!$B$3,$B120,R2!$I$3)+SUMIF(R1!$B$3,$B120,R1!$D$3)+SUMIF(R2!$B$3,$B120,R2!$F$3)</f>
        <v>0</v>
      </c>
      <c r="J120" s="103" t="n">
        <f aca="false">B120</f>
        <v>40422</v>
      </c>
      <c r="N120" s="102" t="n">
        <f aca="false">SUMIF(R11!$B$3,$B120,R11!$D$3)+SUMIF(R5!$B$3,$B120,R5!$I$3)+SUMIF(R4!$B$3,$B120,R4!$D$3)+SUMIF(R5!$B$3,$B120,R5!$F$3)</f>
        <v>0</v>
      </c>
      <c r="O120" s="103" t="n">
        <f aca="false">B120</f>
        <v>40422</v>
      </c>
      <c r="S120" s="102" t="n">
        <f aca="false">SUMIF(R12!$B$3,$B120,R12!$D$3)+SUMIF(R8!$B$3,$B120,R8!$I$3)+SUMIF(R7!$B$3,$B120,R7!$D$3)+SUMIF(R8!$B$3,$B120,R8!$F$3)</f>
        <v>0</v>
      </c>
      <c r="T120" s="103" t="n">
        <f aca="false">B120</f>
        <v>40422</v>
      </c>
    </row>
    <row r="121" customFormat="false" ht="12.75" hidden="false" customHeight="false" outlineLevel="0" collapsed="false">
      <c r="A121" s="102" t="n">
        <f aca="false">I121+N121+S121</f>
        <v>0</v>
      </c>
      <c r="B121" s="103" t="n">
        <f aca="false">Months!F121</f>
        <v>40452</v>
      </c>
      <c r="I121" s="102" t="n">
        <f aca="false">SUMIF(R10!$B$3,$B121,R10!$D$3)+SUMIF(R2!$B$3,$B121,R2!$I$3)+SUMIF(R1!$B$3,$B121,R1!$D$3)+SUMIF(R2!$B$3,$B121,R2!$F$3)</f>
        <v>0</v>
      </c>
      <c r="J121" s="103" t="n">
        <f aca="false">B121</f>
        <v>40452</v>
      </c>
      <c r="N121" s="102" t="n">
        <f aca="false">SUMIF(R11!$B$3,$B121,R11!$D$3)+SUMIF(R5!$B$3,$B121,R5!$I$3)+SUMIF(R4!$B$3,$B121,R4!$D$3)+SUMIF(R5!$B$3,$B121,R5!$F$3)</f>
        <v>0</v>
      </c>
      <c r="O121" s="103" t="n">
        <f aca="false">B121</f>
        <v>40452</v>
      </c>
      <c r="S121" s="102" t="n">
        <f aca="false">SUMIF(R12!$B$3,$B121,R12!$D$3)+SUMIF(R8!$B$3,$B121,R8!$I$3)+SUMIF(R7!$B$3,$B121,R7!$D$3)+SUMIF(R8!$B$3,$B121,R8!$F$3)</f>
        <v>0</v>
      </c>
      <c r="T121" s="103" t="n">
        <f aca="false">B121</f>
        <v>40452</v>
      </c>
    </row>
    <row r="122" customFormat="false" ht="12.75" hidden="false" customHeight="false" outlineLevel="0" collapsed="false">
      <c r="A122" s="102" t="n">
        <f aca="false">I122+N122+S122</f>
        <v>0</v>
      </c>
      <c r="B122" s="103" t="n">
        <f aca="false">Months!F122</f>
        <v>40483</v>
      </c>
      <c r="I122" s="102" t="n">
        <f aca="false">SUMIF(R10!$B$3,$B122,R10!$D$3)+SUMIF(R2!$B$3,$B122,R2!$I$3)+SUMIF(R1!$B$3,$B122,R1!$D$3)+SUMIF(R2!$B$3,$B122,R2!$F$3)</f>
        <v>0</v>
      </c>
      <c r="J122" s="103" t="n">
        <f aca="false">B122</f>
        <v>40483</v>
      </c>
      <c r="N122" s="102" t="n">
        <f aca="false">SUMIF(R11!$B$3,$B122,R11!$D$3)+SUMIF(R5!$B$3,$B122,R5!$I$3)+SUMIF(R4!$B$3,$B122,R4!$D$3)+SUMIF(R5!$B$3,$B122,R5!$F$3)</f>
        <v>0</v>
      </c>
      <c r="O122" s="103" t="n">
        <f aca="false">B122</f>
        <v>40483</v>
      </c>
      <c r="S122" s="102" t="n">
        <f aca="false">SUMIF(R12!$B$3,$B122,R12!$D$3)+SUMIF(R8!$B$3,$B122,R8!$I$3)+SUMIF(R7!$B$3,$B122,R7!$D$3)+SUMIF(R8!$B$3,$B122,R8!$F$3)</f>
        <v>0</v>
      </c>
      <c r="T122" s="103" t="n">
        <f aca="false">B122</f>
        <v>40483</v>
      </c>
    </row>
    <row r="123" customFormat="false" ht="12.75" hidden="false" customHeight="false" outlineLevel="0" collapsed="false">
      <c r="A123" s="102" t="n">
        <f aca="false">I123+N123+S123</f>
        <v>0</v>
      </c>
      <c r="B123" s="103" t="n">
        <f aca="false">Months!F123</f>
        <v>40513</v>
      </c>
      <c r="I123" s="102" t="n">
        <f aca="false">SUMIF(R10!$B$3,$B123,R10!$D$3)+SUMIF(R2!$B$3,$B123,R2!$I$3)+SUMIF(R1!$B$3,$B123,R1!$D$3)+SUMIF(R2!$B$3,$B123,R2!$F$3)</f>
        <v>0</v>
      </c>
      <c r="J123" s="103" t="n">
        <f aca="false">B123</f>
        <v>40513</v>
      </c>
      <c r="N123" s="102" t="n">
        <f aca="false">SUMIF(R11!$B$3,$B123,R11!$D$3)+SUMIF(R5!$B$3,$B123,R5!$I$3)+SUMIF(R4!$B$3,$B123,R4!$D$3)+SUMIF(R5!$B$3,$B123,R5!$F$3)</f>
        <v>0</v>
      </c>
      <c r="O123" s="103" t="n">
        <f aca="false">B123</f>
        <v>40513</v>
      </c>
      <c r="S123" s="102" t="n">
        <f aca="false">SUMIF(R12!$B$3,$B123,R12!$D$3)+SUMIF(R8!$B$3,$B123,R8!$I$3)+SUMIF(R7!$B$3,$B123,R7!$D$3)+SUMIF(R8!$B$3,$B123,R8!$F$3)</f>
        <v>0</v>
      </c>
      <c r="T123" s="103" t="n">
        <f aca="false">B123</f>
        <v>40513</v>
      </c>
    </row>
    <row r="124" customFormat="false" ht="12.75" hidden="false" customHeight="false" outlineLevel="0" collapsed="false">
      <c r="A124" s="102" t="n">
        <f aca="false">I124+N124+S124</f>
        <v>0</v>
      </c>
      <c r="B124" s="103" t="n">
        <f aca="false">Months!F124</f>
        <v>40544</v>
      </c>
      <c r="I124" s="102" t="n">
        <f aca="false">SUMIF(R10!$B$3,$B124,R10!$D$3)+SUMIF(R2!$B$3,$B124,R2!$I$3)+SUMIF(R1!$B$3,$B124,R1!$D$3)+SUMIF(R2!$B$3,$B124,R2!$F$3)</f>
        <v>0</v>
      </c>
      <c r="J124" s="103" t="n">
        <f aca="false">B124</f>
        <v>40544</v>
      </c>
      <c r="N124" s="102" t="n">
        <f aca="false">SUMIF(R11!$B$3,$B124,R11!$D$3)+SUMIF(R5!$B$3,$B124,R5!$I$3)+SUMIF(R4!$B$3,$B124,R4!$D$3)+SUMIF(R5!$B$3,$B124,R5!$F$3)</f>
        <v>0</v>
      </c>
      <c r="O124" s="103" t="n">
        <f aca="false">B124</f>
        <v>40544</v>
      </c>
      <c r="S124" s="102" t="n">
        <f aca="false">SUMIF(R12!$B$3,$B124,R12!$D$3)+SUMIF(R8!$B$3,$B124,R8!$I$3)+SUMIF(R7!$B$3,$B124,R7!$D$3)+SUMIF(R8!$B$3,$B124,R8!$F$3)</f>
        <v>0</v>
      </c>
      <c r="T124" s="103" t="n">
        <f aca="false">B124</f>
        <v>40544</v>
      </c>
    </row>
    <row r="125" customFormat="false" ht="12.75" hidden="false" customHeight="false" outlineLevel="0" collapsed="false">
      <c r="A125" s="102" t="n">
        <f aca="false">I125+N125+S125</f>
        <v>0</v>
      </c>
      <c r="B125" s="103" t="n">
        <f aca="false">Months!F125</f>
        <v>40575</v>
      </c>
      <c r="I125" s="102" t="n">
        <f aca="false">SUMIF(R10!$B$3,$B125,R10!$D$3)+SUMIF(R2!$B$3,$B125,R2!$I$3)+SUMIF(R1!$B$3,$B125,R1!$D$3)+SUMIF(R2!$B$3,$B125,R2!$F$3)</f>
        <v>0</v>
      </c>
      <c r="J125" s="103" t="n">
        <f aca="false">B125</f>
        <v>40575</v>
      </c>
      <c r="N125" s="102" t="n">
        <f aca="false">SUMIF(R11!$B$3,$B125,R11!$D$3)+SUMIF(R5!$B$3,$B125,R5!$I$3)+SUMIF(R4!$B$3,$B125,R4!$D$3)+SUMIF(R5!$B$3,$B125,R5!$F$3)</f>
        <v>0</v>
      </c>
      <c r="O125" s="103" t="n">
        <f aca="false">B125</f>
        <v>40575</v>
      </c>
      <c r="S125" s="102" t="n">
        <f aca="false">SUMIF(R12!$B$3,$B125,R12!$D$3)+SUMIF(R8!$B$3,$B125,R8!$I$3)+SUMIF(R7!$B$3,$B125,R7!$D$3)+SUMIF(R8!$B$3,$B125,R8!$F$3)</f>
        <v>0</v>
      </c>
      <c r="T125" s="103" t="n">
        <f aca="false">B125</f>
        <v>40575</v>
      </c>
    </row>
    <row r="126" customFormat="false" ht="12.75" hidden="false" customHeight="false" outlineLevel="0" collapsed="false">
      <c r="A126" s="102" t="n">
        <f aca="false">I126+N126+S126</f>
        <v>0</v>
      </c>
      <c r="B126" s="103" t="n">
        <f aca="false">Months!F126</f>
        <v>40603</v>
      </c>
      <c r="I126" s="102" t="n">
        <f aca="false">SUMIF(R10!$B$3,$B126,R10!$D$3)+SUMIF(R2!$B$3,$B126,R2!$I$3)+SUMIF(R1!$B$3,$B126,R1!$D$3)+SUMIF(R2!$B$3,$B126,R2!$F$3)</f>
        <v>0</v>
      </c>
      <c r="J126" s="103" t="n">
        <f aca="false">B126</f>
        <v>40603</v>
      </c>
      <c r="N126" s="102" t="n">
        <f aca="false">SUMIF(R11!$B$3,$B126,R11!$D$3)+SUMIF(R5!$B$3,$B126,R5!$I$3)+SUMIF(R4!$B$3,$B126,R4!$D$3)+SUMIF(R5!$B$3,$B126,R5!$F$3)</f>
        <v>0</v>
      </c>
      <c r="O126" s="103" t="n">
        <f aca="false">B126</f>
        <v>40603</v>
      </c>
      <c r="S126" s="102" t="n">
        <f aca="false">SUMIF(R12!$B$3,$B126,R12!$D$3)+SUMIF(R8!$B$3,$B126,R8!$I$3)+SUMIF(R7!$B$3,$B126,R7!$D$3)+SUMIF(R8!$B$3,$B126,R8!$F$3)</f>
        <v>0</v>
      </c>
      <c r="T126" s="103" t="n">
        <f aca="false">B126</f>
        <v>40603</v>
      </c>
    </row>
    <row r="127" customFormat="false" ht="12.75" hidden="false" customHeight="false" outlineLevel="0" collapsed="false">
      <c r="A127" s="102" t="n">
        <f aca="false">I127+N127+S127</f>
        <v>0</v>
      </c>
      <c r="B127" s="103" t="n">
        <f aca="false">Months!F127</f>
        <v>40634</v>
      </c>
      <c r="I127" s="102" t="n">
        <f aca="false">SUMIF(R10!$B$3,$B127,R10!$D$3)+SUMIF(R2!$B$3,$B127,R2!$I$3)+SUMIF(R1!$B$3,$B127,R1!$D$3)+SUMIF(R2!$B$3,$B127,R2!$F$3)</f>
        <v>0</v>
      </c>
      <c r="J127" s="103" t="n">
        <f aca="false">B127</f>
        <v>40634</v>
      </c>
      <c r="N127" s="102" t="n">
        <f aca="false">SUMIF(R11!$B$3,$B127,R11!$D$3)+SUMIF(R5!$B$3,$B127,R5!$I$3)+SUMIF(R4!$B$3,$B127,R4!$D$3)+SUMIF(R5!$B$3,$B127,R5!$F$3)</f>
        <v>0</v>
      </c>
      <c r="O127" s="103" t="n">
        <f aca="false">B127</f>
        <v>40634</v>
      </c>
      <c r="S127" s="102" t="n">
        <f aca="false">SUMIF(R12!$B$3,$B127,R12!$D$3)+SUMIF(R8!$B$3,$B127,R8!$I$3)+SUMIF(R7!$B$3,$B127,R7!$D$3)+SUMIF(R8!$B$3,$B127,R8!$F$3)</f>
        <v>0</v>
      </c>
      <c r="T127" s="103" t="n">
        <f aca="false">B127</f>
        <v>40634</v>
      </c>
    </row>
    <row r="128" customFormat="false" ht="12.75" hidden="false" customHeight="false" outlineLevel="0" collapsed="false">
      <c r="A128" s="102" t="n">
        <f aca="false">I128+N128+S128</f>
        <v>0</v>
      </c>
      <c r="B128" s="103" t="n">
        <f aca="false">Months!F128</f>
        <v>40664</v>
      </c>
      <c r="I128" s="102" t="n">
        <f aca="false">SUMIF(R10!$B$3,$B128,R10!$D$3)+SUMIF(R2!$B$3,$B128,R2!$I$3)+SUMIF(R1!$B$3,$B128,R1!$D$3)+SUMIF(R2!$B$3,$B128,R2!$F$3)</f>
        <v>0</v>
      </c>
      <c r="J128" s="103" t="n">
        <f aca="false">B128</f>
        <v>40664</v>
      </c>
      <c r="N128" s="102" t="n">
        <f aca="false">SUMIF(R11!$B$3,$B128,R11!$D$3)+SUMIF(R5!$B$3,$B128,R5!$I$3)+SUMIF(R4!$B$3,$B128,R4!$D$3)+SUMIF(R5!$B$3,$B128,R5!$F$3)</f>
        <v>0</v>
      </c>
      <c r="O128" s="103" t="n">
        <f aca="false">B128</f>
        <v>40664</v>
      </c>
      <c r="S128" s="102" t="n">
        <f aca="false">SUMIF(R12!$B$3,$B128,R12!$D$3)+SUMIF(R8!$B$3,$B128,R8!$I$3)+SUMIF(R7!$B$3,$B128,R7!$D$3)+SUMIF(R8!$B$3,$B128,R8!$F$3)</f>
        <v>0</v>
      </c>
      <c r="T128" s="103" t="n">
        <f aca="false">B128</f>
        <v>40664</v>
      </c>
    </row>
    <row r="129" customFormat="false" ht="12.75" hidden="false" customHeight="false" outlineLevel="0" collapsed="false">
      <c r="A129" s="102" t="n">
        <f aca="false">I129+N129+S129</f>
        <v>0</v>
      </c>
      <c r="B129" s="103" t="n">
        <f aca="false">Months!F129</f>
        <v>40695</v>
      </c>
      <c r="I129" s="102" t="n">
        <f aca="false">SUMIF(R10!$B$3,$B129,R10!$D$3)+SUMIF(R2!$B$3,$B129,R2!$I$3)+SUMIF(R1!$B$3,$B129,R1!$D$3)+SUMIF(R2!$B$3,$B129,R2!$F$3)</f>
        <v>0</v>
      </c>
      <c r="J129" s="103" t="n">
        <f aca="false">B129</f>
        <v>40695</v>
      </c>
      <c r="N129" s="102" t="n">
        <f aca="false">SUMIF(R11!$B$3,$B129,R11!$D$3)+SUMIF(R5!$B$3,$B129,R5!$I$3)+SUMIF(R4!$B$3,$B129,R4!$D$3)+SUMIF(R5!$B$3,$B129,R5!$F$3)</f>
        <v>0</v>
      </c>
      <c r="O129" s="103" t="n">
        <f aca="false">B129</f>
        <v>40695</v>
      </c>
      <c r="S129" s="102" t="n">
        <f aca="false">SUMIF(R12!$B$3,$B129,R12!$D$3)+SUMIF(R8!$B$3,$B129,R8!$I$3)+SUMIF(R7!$B$3,$B129,R7!$D$3)+SUMIF(R8!$B$3,$B129,R8!$F$3)</f>
        <v>0</v>
      </c>
      <c r="T129" s="103" t="n">
        <f aca="false">B129</f>
        <v>40695</v>
      </c>
    </row>
    <row r="130" customFormat="false" ht="12.75" hidden="false" customHeight="false" outlineLevel="0" collapsed="false">
      <c r="A130" s="102" t="n">
        <f aca="false">I130+N130+S130</f>
        <v>0</v>
      </c>
      <c r="B130" s="103" t="n">
        <f aca="false">Months!F130</f>
        <v>40725</v>
      </c>
      <c r="I130" s="102" t="n">
        <f aca="false">SUMIF(R10!$B$3,$B130,R10!$D$3)+SUMIF(R2!$B$3,$B130,R2!$I$3)+SUMIF(R1!$B$3,$B130,R1!$D$3)+SUMIF(R2!$B$3,$B130,R2!$F$3)</f>
        <v>0</v>
      </c>
      <c r="J130" s="103" t="n">
        <f aca="false">B130</f>
        <v>40725</v>
      </c>
      <c r="N130" s="102" t="n">
        <f aca="false">SUMIF(R11!$B$3,$B130,R11!$D$3)+SUMIF(R5!$B$3,$B130,R5!$I$3)+SUMIF(R4!$B$3,$B130,R4!$D$3)+SUMIF(R5!$B$3,$B130,R5!$F$3)</f>
        <v>0</v>
      </c>
      <c r="O130" s="103" t="n">
        <f aca="false">B130</f>
        <v>40725</v>
      </c>
      <c r="S130" s="102" t="n">
        <f aca="false">SUMIF(R12!$B$3,$B130,R12!$D$3)+SUMIF(R8!$B$3,$B130,R8!$I$3)+SUMIF(R7!$B$3,$B130,R7!$D$3)+SUMIF(R8!$B$3,$B130,R8!$F$3)</f>
        <v>0</v>
      </c>
      <c r="T130" s="103" t="n">
        <f aca="false">B130</f>
        <v>40725</v>
      </c>
    </row>
    <row r="131" customFormat="false" ht="12.75" hidden="false" customHeight="false" outlineLevel="0" collapsed="false">
      <c r="A131" s="102" t="n">
        <f aca="false">I131+N131+S131</f>
        <v>0</v>
      </c>
      <c r="B131" s="103" t="n">
        <f aca="false">Months!F131</f>
        <v>40756</v>
      </c>
      <c r="I131" s="102" t="n">
        <f aca="false">SUMIF(R10!$B$3,$B131,R10!$D$3)+SUMIF(R2!$B$3,$B131,R2!$I$3)+SUMIF(R1!$B$3,$B131,R1!$D$3)+SUMIF(R2!$B$3,$B131,R2!$F$3)</f>
        <v>0</v>
      </c>
      <c r="J131" s="103" t="n">
        <f aca="false">B131</f>
        <v>40756</v>
      </c>
      <c r="N131" s="102" t="n">
        <f aca="false">SUMIF(R11!$B$3,$B131,R11!$D$3)+SUMIF(R5!$B$3,$B131,R5!$I$3)+SUMIF(R4!$B$3,$B131,R4!$D$3)+SUMIF(R5!$B$3,$B131,R5!$F$3)</f>
        <v>0</v>
      </c>
      <c r="O131" s="103" t="n">
        <f aca="false">B131</f>
        <v>40756</v>
      </c>
      <c r="S131" s="102" t="n">
        <f aca="false">SUMIF(R12!$B$3,$B131,R12!$D$3)+SUMIF(R8!$B$3,$B131,R8!$I$3)+SUMIF(R7!$B$3,$B131,R7!$D$3)+SUMIF(R8!$B$3,$B131,R8!$F$3)</f>
        <v>0</v>
      </c>
      <c r="T131" s="103" t="n">
        <f aca="false">B131</f>
        <v>40756</v>
      </c>
    </row>
    <row r="132" customFormat="false" ht="12.75" hidden="false" customHeight="false" outlineLevel="0" collapsed="false">
      <c r="A132" s="102" t="n">
        <f aca="false">I132+N132+S132</f>
        <v>0</v>
      </c>
      <c r="B132" s="103" t="n">
        <f aca="false">Months!F132</f>
        <v>40787</v>
      </c>
      <c r="I132" s="102" t="n">
        <f aca="false">SUMIF(R10!$B$3,$B132,R10!$D$3)+SUMIF(R2!$B$3,$B132,R2!$I$3)+SUMIF(R1!$B$3,$B132,R1!$D$3)+SUMIF(R2!$B$3,$B132,R2!$F$3)</f>
        <v>0</v>
      </c>
      <c r="J132" s="103" t="n">
        <f aca="false">B132</f>
        <v>40787</v>
      </c>
      <c r="N132" s="102" t="n">
        <f aca="false">SUMIF(R11!$B$3,$B132,R11!$D$3)+SUMIF(R5!$B$3,$B132,R5!$I$3)+SUMIF(R4!$B$3,$B132,R4!$D$3)+SUMIF(R5!$B$3,$B132,R5!$F$3)</f>
        <v>0</v>
      </c>
      <c r="O132" s="103" t="n">
        <f aca="false">B132</f>
        <v>40787</v>
      </c>
      <c r="S132" s="102" t="n">
        <f aca="false">SUMIF(R12!$B$3,$B132,R12!$D$3)+SUMIF(R8!$B$3,$B132,R8!$I$3)+SUMIF(R7!$B$3,$B132,R7!$D$3)+SUMIF(R8!$B$3,$B132,R8!$F$3)</f>
        <v>0</v>
      </c>
      <c r="T132" s="103" t="n">
        <f aca="false">B132</f>
        <v>40787</v>
      </c>
    </row>
    <row r="133" customFormat="false" ht="12.75" hidden="false" customHeight="false" outlineLevel="0" collapsed="false">
      <c r="A133" s="102" t="n">
        <f aca="false">I133+N133+S133</f>
        <v>0</v>
      </c>
      <c r="B133" s="103" t="n">
        <f aca="false">Months!F133</f>
        <v>40817</v>
      </c>
      <c r="I133" s="102" t="n">
        <f aca="false">SUMIF(R10!$B$3,$B133,R10!$D$3)+SUMIF(R2!$B$3,$B133,R2!$I$3)+SUMIF(R1!$B$3,$B133,R1!$D$3)+SUMIF(R2!$B$3,$B133,R2!$F$3)</f>
        <v>0</v>
      </c>
      <c r="J133" s="103" t="n">
        <f aca="false">B133</f>
        <v>40817</v>
      </c>
      <c r="N133" s="102" t="n">
        <f aca="false">SUMIF(R11!$B$3,$B133,R11!$D$3)+SUMIF(R5!$B$3,$B133,R5!$I$3)+SUMIF(R4!$B$3,$B133,R4!$D$3)+SUMIF(R5!$B$3,$B133,R5!$F$3)</f>
        <v>0</v>
      </c>
      <c r="O133" s="103" t="n">
        <f aca="false">B133</f>
        <v>40817</v>
      </c>
      <c r="S133" s="102" t="n">
        <f aca="false">SUMIF(R12!$B$3,$B133,R12!$D$3)+SUMIF(R8!$B$3,$B133,R8!$I$3)+SUMIF(R7!$B$3,$B133,R7!$D$3)+SUMIF(R8!$B$3,$B133,R8!$F$3)</f>
        <v>0</v>
      </c>
      <c r="T133" s="103" t="n">
        <f aca="false">B133</f>
        <v>40817</v>
      </c>
    </row>
    <row r="134" customFormat="false" ht="12.75" hidden="false" customHeight="false" outlineLevel="0" collapsed="false">
      <c r="A134" s="102" t="n">
        <f aca="false">I134+N134+S134</f>
        <v>0</v>
      </c>
      <c r="B134" s="103" t="n">
        <f aca="false">Months!F134</f>
        <v>40848</v>
      </c>
      <c r="I134" s="102" t="n">
        <f aca="false">SUMIF(R10!$B$3,$B134,R10!$D$3)+SUMIF(R2!$B$3,$B134,R2!$I$3)+SUMIF(R1!$B$3,$B134,R1!$D$3)+SUMIF(R2!$B$3,$B134,R2!$F$3)</f>
        <v>0</v>
      </c>
      <c r="J134" s="103" t="n">
        <f aca="false">B134</f>
        <v>40848</v>
      </c>
      <c r="N134" s="102" t="n">
        <f aca="false">SUMIF(R11!$B$3,$B134,R11!$D$3)+SUMIF(R5!$B$3,$B134,R5!$I$3)+SUMIF(R4!$B$3,$B134,R4!$D$3)+SUMIF(R5!$B$3,$B134,R5!$F$3)</f>
        <v>0</v>
      </c>
      <c r="O134" s="103" t="n">
        <f aca="false">B134</f>
        <v>40848</v>
      </c>
      <c r="S134" s="102" t="n">
        <f aca="false">SUMIF(R12!$B$3,$B134,R12!$D$3)+SUMIF(R8!$B$3,$B134,R8!$I$3)+SUMIF(R7!$B$3,$B134,R7!$D$3)+SUMIF(R8!$B$3,$B134,R8!$F$3)</f>
        <v>0</v>
      </c>
      <c r="T134" s="103" t="n">
        <f aca="false">B134</f>
        <v>40848</v>
      </c>
    </row>
    <row r="135" customFormat="false" ht="12.75" hidden="false" customHeight="false" outlineLevel="0" collapsed="false">
      <c r="A135" s="102" t="n">
        <f aca="false">I135+N135+S135</f>
        <v>0</v>
      </c>
      <c r="B135" s="103" t="n">
        <f aca="false">Months!F135</f>
        <v>40878</v>
      </c>
      <c r="I135" s="102" t="n">
        <f aca="false">SUMIF(R10!$B$3,$B135,R10!$D$3)+SUMIF(R2!$B$3,$B135,R2!$I$3)+SUMIF(R1!$B$3,$B135,R1!$D$3)+SUMIF(R2!$B$3,$B135,R2!$F$3)</f>
        <v>0</v>
      </c>
      <c r="J135" s="103" t="n">
        <f aca="false">B135</f>
        <v>40878</v>
      </c>
      <c r="N135" s="102" t="n">
        <f aca="false">SUMIF(R11!$B$3,$B135,R11!$D$3)+SUMIF(R5!$B$3,$B135,R5!$I$3)+SUMIF(R4!$B$3,$B135,R4!$D$3)+SUMIF(R5!$B$3,$B135,R5!$F$3)</f>
        <v>0</v>
      </c>
      <c r="O135" s="103" t="n">
        <f aca="false">B135</f>
        <v>40878</v>
      </c>
      <c r="S135" s="102" t="n">
        <f aca="false">SUMIF(R12!$B$3,$B135,R12!$D$3)+SUMIF(R8!$B$3,$B135,R8!$I$3)+SUMIF(R7!$B$3,$B135,R7!$D$3)+SUMIF(R8!$B$3,$B135,R8!$F$3)</f>
        <v>0</v>
      </c>
      <c r="T135" s="103" t="n">
        <f aca="false">B135</f>
        <v>40878</v>
      </c>
    </row>
    <row r="136" customFormat="false" ht="12.75" hidden="false" customHeight="false" outlineLevel="0" collapsed="false">
      <c r="A136" s="102" t="n">
        <f aca="false">I136+N136+S136</f>
        <v>0</v>
      </c>
      <c r="B136" s="103" t="n">
        <f aca="false">Months!F136</f>
        <v>40909</v>
      </c>
      <c r="I136" s="102" t="n">
        <f aca="false">SUMIF(R10!$B$3,$B136,R10!$D$3)+SUMIF(R2!$B$3,$B136,R2!$I$3)+SUMIF(R1!$B$3,$B136,R1!$D$3)+SUMIF(R2!$B$3,$B136,R2!$F$3)</f>
        <v>0</v>
      </c>
      <c r="J136" s="103" t="n">
        <f aca="false">B136</f>
        <v>40909</v>
      </c>
      <c r="N136" s="102" t="n">
        <f aca="false">SUMIF(R11!$B$3,$B136,R11!$D$3)+SUMIF(R5!$B$3,$B136,R5!$I$3)+SUMIF(R4!$B$3,$B136,R4!$D$3)+SUMIF(R5!$B$3,$B136,R5!$F$3)</f>
        <v>0</v>
      </c>
      <c r="O136" s="103" t="n">
        <f aca="false">B136</f>
        <v>40909</v>
      </c>
      <c r="S136" s="102" t="n">
        <f aca="false">SUMIF(R12!$B$3,$B136,R12!$D$3)+SUMIF(R8!$B$3,$B136,R8!$I$3)+SUMIF(R7!$B$3,$B136,R7!$D$3)+SUMIF(R8!$B$3,$B136,R8!$F$3)</f>
        <v>0</v>
      </c>
      <c r="T136" s="103" t="n">
        <f aca="false">B136</f>
        <v>40909</v>
      </c>
    </row>
    <row r="137" customFormat="false" ht="12.75" hidden="false" customHeight="false" outlineLevel="0" collapsed="false">
      <c r="A137" s="102" t="n">
        <f aca="false">I137+N137+S137</f>
        <v>0</v>
      </c>
      <c r="B137" s="103" t="n">
        <f aca="false">Months!F137</f>
        <v>40940</v>
      </c>
      <c r="I137" s="102" t="n">
        <f aca="false">SUMIF(R10!$B$3,$B137,R10!$D$3)+SUMIF(R2!$B$3,$B137,R2!$I$3)+SUMIF(R1!$B$3,$B137,R1!$D$3)+SUMIF(R2!$B$3,$B137,R2!$F$3)</f>
        <v>0</v>
      </c>
      <c r="J137" s="103" t="n">
        <f aca="false">B137</f>
        <v>40940</v>
      </c>
      <c r="N137" s="102" t="n">
        <f aca="false">SUMIF(R11!$B$3,$B137,R11!$D$3)+SUMIF(R5!$B$3,$B137,R5!$I$3)+SUMIF(R4!$B$3,$B137,R4!$D$3)+SUMIF(R5!$B$3,$B137,R5!$F$3)</f>
        <v>0</v>
      </c>
      <c r="O137" s="103" t="n">
        <f aca="false">B137</f>
        <v>40940</v>
      </c>
      <c r="S137" s="102" t="n">
        <f aca="false">SUMIF(R12!$B$3,$B137,R12!$D$3)+SUMIF(R8!$B$3,$B137,R8!$I$3)+SUMIF(R7!$B$3,$B137,R7!$D$3)+SUMIF(R8!$B$3,$B137,R8!$F$3)</f>
        <v>0</v>
      </c>
      <c r="T137" s="103" t="n">
        <f aca="false">B137</f>
        <v>40940</v>
      </c>
    </row>
    <row r="138" customFormat="false" ht="12.75" hidden="false" customHeight="false" outlineLevel="0" collapsed="false">
      <c r="A138" s="102" t="n">
        <f aca="false">I138+N138+S138</f>
        <v>0</v>
      </c>
      <c r="B138" s="103" t="n">
        <f aca="false">Months!F138</f>
        <v>40969</v>
      </c>
      <c r="I138" s="102" t="n">
        <f aca="false">SUMIF(R10!$B$3,$B138,R10!$D$3)+SUMIF(R2!$B$3,$B138,R2!$I$3)+SUMIF(R1!$B$3,$B138,R1!$D$3)+SUMIF(R2!$B$3,$B138,R2!$F$3)</f>
        <v>0</v>
      </c>
      <c r="J138" s="103" t="n">
        <f aca="false">B138</f>
        <v>40969</v>
      </c>
      <c r="N138" s="102" t="n">
        <f aca="false">SUMIF(R11!$B$3,$B138,R11!$D$3)+SUMIF(R5!$B$3,$B138,R5!$I$3)+SUMIF(R4!$B$3,$B138,R4!$D$3)+SUMIF(R5!$B$3,$B138,R5!$F$3)</f>
        <v>0</v>
      </c>
      <c r="O138" s="103" t="n">
        <f aca="false">B138</f>
        <v>40969</v>
      </c>
      <c r="S138" s="102" t="n">
        <f aca="false">SUMIF(R12!$B$3,$B138,R12!$D$3)+SUMIF(R8!$B$3,$B138,R8!$I$3)+SUMIF(R7!$B$3,$B138,R7!$D$3)+SUMIF(R8!$B$3,$B138,R8!$F$3)</f>
        <v>0</v>
      </c>
      <c r="T138" s="103" t="n">
        <f aca="false">B138</f>
        <v>40969</v>
      </c>
    </row>
    <row r="139" customFormat="false" ht="12.75" hidden="false" customHeight="false" outlineLevel="0" collapsed="false">
      <c r="A139" s="102" t="n">
        <f aca="false">I139+N139+S139</f>
        <v>0</v>
      </c>
      <c r="B139" s="103" t="n">
        <f aca="false">Months!F139</f>
        <v>41000</v>
      </c>
      <c r="I139" s="102" t="n">
        <f aca="false">SUMIF(R10!$B$3,$B139,R10!$D$3)+SUMIF(R2!$B$3,$B139,R2!$I$3)+SUMIF(R1!$B$3,$B139,R1!$D$3)+SUMIF(R2!$B$3,$B139,R2!$F$3)</f>
        <v>0</v>
      </c>
      <c r="J139" s="103" t="n">
        <f aca="false">B139</f>
        <v>41000</v>
      </c>
      <c r="N139" s="102" t="n">
        <f aca="false">SUMIF(R11!$B$3,$B139,R11!$D$3)+SUMIF(R5!$B$3,$B139,R5!$I$3)+SUMIF(R4!$B$3,$B139,R4!$D$3)+SUMIF(R5!$B$3,$B139,R5!$F$3)</f>
        <v>0</v>
      </c>
      <c r="O139" s="103" t="n">
        <f aca="false">B139</f>
        <v>41000</v>
      </c>
      <c r="S139" s="102" t="n">
        <f aca="false">SUMIF(R12!$B$3,$B139,R12!$D$3)+SUMIF(R8!$B$3,$B139,R8!$I$3)+SUMIF(R7!$B$3,$B139,R7!$D$3)+SUMIF(R8!$B$3,$B139,R8!$F$3)</f>
        <v>0</v>
      </c>
      <c r="T139" s="103" t="n">
        <f aca="false">B139</f>
        <v>41000</v>
      </c>
    </row>
    <row r="140" customFormat="false" ht="12.75" hidden="false" customHeight="false" outlineLevel="0" collapsed="false">
      <c r="A140" s="102" t="n">
        <f aca="false">I140+N140+S140</f>
        <v>0</v>
      </c>
      <c r="B140" s="103" t="n">
        <f aca="false">Months!F140</f>
        <v>41030</v>
      </c>
      <c r="I140" s="102" t="n">
        <f aca="false">SUMIF(R10!$B$3,$B140,R10!$D$3)+SUMIF(R2!$B$3,$B140,R2!$I$3)+SUMIF(R1!$B$3,$B140,R1!$D$3)+SUMIF(R2!$B$3,$B140,R2!$F$3)</f>
        <v>0</v>
      </c>
      <c r="J140" s="103" t="n">
        <f aca="false">B140</f>
        <v>41030</v>
      </c>
      <c r="N140" s="102" t="n">
        <f aca="false">SUMIF(R11!$B$3,$B140,R11!$D$3)+SUMIF(R5!$B$3,$B140,R5!$I$3)+SUMIF(R4!$B$3,$B140,R4!$D$3)+SUMIF(R5!$B$3,$B140,R5!$F$3)</f>
        <v>0</v>
      </c>
      <c r="O140" s="103" t="n">
        <f aca="false">B140</f>
        <v>41030</v>
      </c>
      <c r="S140" s="102" t="n">
        <f aca="false">SUMIF(R12!$B$3,$B140,R12!$D$3)+SUMIF(R8!$B$3,$B140,R8!$I$3)+SUMIF(R7!$B$3,$B140,R7!$D$3)+SUMIF(R8!$B$3,$B140,R8!$F$3)</f>
        <v>0</v>
      </c>
      <c r="T140" s="103" t="n">
        <f aca="false">B140</f>
        <v>41030</v>
      </c>
    </row>
    <row r="141" customFormat="false" ht="12.75" hidden="false" customHeight="false" outlineLevel="0" collapsed="false">
      <c r="A141" s="102" t="n">
        <f aca="false">I141+N141+S141</f>
        <v>0</v>
      </c>
      <c r="B141" s="103" t="n">
        <f aca="false">Months!F141</f>
        <v>41061</v>
      </c>
      <c r="I141" s="102" t="n">
        <f aca="false">SUMIF(R10!$B$3,$B141,R10!$D$3)+SUMIF(R2!$B$3,$B141,R2!$I$3)+SUMIF(R1!$B$3,$B141,R1!$D$3)+SUMIF(R2!$B$3,$B141,R2!$F$3)</f>
        <v>0</v>
      </c>
      <c r="J141" s="103" t="n">
        <f aca="false">B141</f>
        <v>41061</v>
      </c>
      <c r="N141" s="102" t="n">
        <f aca="false">SUMIF(R11!$B$3,$B141,R11!$D$3)+SUMIF(R5!$B$3,$B141,R5!$I$3)+SUMIF(R4!$B$3,$B141,R4!$D$3)+SUMIF(R5!$B$3,$B141,R5!$F$3)</f>
        <v>0</v>
      </c>
      <c r="O141" s="103" t="n">
        <f aca="false">B141</f>
        <v>41061</v>
      </c>
      <c r="S141" s="102" t="n">
        <f aca="false">SUMIF(R12!$B$3,$B141,R12!$D$3)+SUMIF(R8!$B$3,$B141,R8!$I$3)+SUMIF(R7!$B$3,$B141,R7!$D$3)+SUMIF(R8!$B$3,$B141,R8!$F$3)</f>
        <v>0</v>
      </c>
      <c r="T141" s="103" t="n">
        <f aca="false">B141</f>
        <v>41061</v>
      </c>
    </row>
    <row r="142" customFormat="false" ht="12.75" hidden="false" customHeight="false" outlineLevel="0" collapsed="false">
      <c r="A142" s="102" t="n">
        <f aca="false">I142+N142+S142</f>
        <v>0</v>
      </c>
      <c r="B142" s="103" t="n">
        <f aca="false">Months!F142</f>
        <v>41091</v>
      </c>
      <c r="I142" s="102" t="n">
        <f aca="false">SUMIF(R10!$B$3,$B142,R10!$D$3)+SUMIF(R2!$B$3,$B142,R2!$I$3)+SUMIF(R1!$B$3,$B142,R1!$D$3)+SUMIF(R2!$B$3,$B142,R2!$F$3)</f>
        <v>0</v>
      </c>
      <c r="J142" s="103" t="n">
        <f aca="false">B142</f>
        <v>41091</v>
      </c>
      <c r="N142" s="102" t="n">
        <f aca="false">SUMIF(R11!$B$3,$B142,R11!$D$3)+SUMIF(R5!$B$3,$B142,R5!$I$3)+SUMIF(R4!$B$3,$B142,R4!$D$3)+SUMIF(R5!$B$3,$B142,R5!$F$3)</f>
        <v>0</v>
      </c>
      <c r="O142" s="103" t="n">
        <f aca="false">B142</f>
        <v>41091</v>
      </c>
      <c r="S142" s="102" t="n">
        <f aca="false">SUMIF(R12!$B$3,$B142,R12!$D$3)+SUMIF(R8!$B$3,$B142,R8!$I$3)+SUMIF(R7!$B$3,$B142,R7!$D$3)+SUMIF(R8!$B$3,$B142,R8!$F$3)</f>
        <v>0</v>
      </c>
      <c r="T142" s="103" t="n">
        <f aca="false">B142</f>
        <v>41091</v>
      </c>
    </row>
    <row r="143" customFormat="false" ht="12.75" hidden="false" customHeight="false" outlineLevel="0" collapsed="false">
      <c r="A143" s="102" t="n">
        <f aca="false">I143+N143+S143</f>
        <v>0</v>
      </c>
      <c r="B143" s="103" t="n">
        <f aca="false">Months!F143</f>
        <v>41122</v>
      </c>
      <c r="I143" s="102" t="n">
        <f aca="false">SUMIF(R10!$B$3,$B143,R10!$D$3)+SUMIF(R2!$B$3,$B143,R2!$I$3)+SUMIF(R1!$B$3,$B143,R1!$D$3)+SUMIF(R2!$B$3,$B143,R2!$F$3)</f>
        <v>0</v>
      </c>
      <c r="J143" s="103" t="n">
        <f aca="false">B143</f>
        <v>41122</v>
      </c>
      <c r="N143" s="102" t="n">
        <f aca="false">SUMIF(R11!$B$3,$B143,R11!$D$3)+SUMIF(R5!$B$3,$B143,R5!$I$3)+SUMIF(R4!$B$3,$B143,R4!$D$3)+SUMIF(R5!$B$3,$B143,R5!$F$3)</f>
        <v>0</v>
      </c>
      <c r="O143" s="103" t="n">
        <f aca="false">B143</f>
        <v>41122</v>
      </c>
      <c r="S143" s="102" t="n">
        <f aca="false">SUMIF(R12!$B$3,$B143,R12!$D$3)+SUMIF(R8!$B$3,$B143,R8!$I$3)+SUMIF(R7!$B$3,$B143,R7!$D$3)+SUMIF(R8!$B$3,$B143,R8!$F$3)</f>
        <v>0</v>
      </c>
      <c r="T143" s="103" t="n">
        <f aca="false">B143</f>
        <v>41122</v>
      </c>
    </row>
    <row r="144" customFormat="false" ht="12.75" hidden="false" customHeight="false" outlineLevel="0" collapsed="false">
      <c r="A144" s="102" t="n">
        <f aca="false">I144+N144+S144</f>
        <v>0</v>
      </c>
      <c r="B144" s="103" t="n">
        <f aca="false">Months!F144</f>
        <v>41153</v>
      </c>
      <c r="I144" s="102" t="n">
        <f aca="false">SUMIF(R10!$B$3,$B144,R10!$D$3)+SUMIF(R2!$B$3,$B144,R2!$I$3)+SUMIF(R1!$B$3,$B144,R1!$D$3)+SUMIF(R2!$B$3,$B144,R2!$F$3)</f>
        <v>0</v>
      </c>
      <c r="J144" s="103" t="n">
        <f aca="false">B144</f>
        <v>41153</v>
      </c>
      <c r="N144" s="102" t="n">
        <f aca="false">SUMIF(R11!$B$3,$B144,R11!$D$3)+SUMIF(R5!$B$3,$B144,R5!$I$3)+SUMIF(R4!$B$3,$B144,R4!$D$3)+SUMIF(R5!$B$3,$B144,R5!$F$3)</f>
        <v>0</v>
      </c>
      <c r="O144" s="103" t="n">
        <f aca="false">B144</f>
        <v>41153</v>
      </c>
      <c r="S144" s="102" t="n">
        <f aca="false">SUMIF(R12!$B$3,$B144,R12!$D$3)+SUMIF(R8!$B$3,$B144,R8!$I$3)+SUMIF(R7!$B$3,$B144,R7!$D$3)+SUMIF(R8!$B$3,$B144,R8!$F$3)</f>
        <v>0</v>
      </c>
      <c r="T144" s="103" t="n">
        <f aca="false">B144</f>
        <v>41153</v>
      </c>
    </row>
    <row r="145" customFormat="false" ht="12.75" hidden="false" customHeight="false" outlineLevel="0" collapsed="false">
      <c r="A145" s="102" t="n">
        <f aca="false">I145+N145+S145</f>
        <v>0</v>
      </c>
      <c r="B145" s="103" t="n">
        <f aca="false">Months!F145</f>
        <v>41183</v>
      </c>
      <c r="I145" s="102" t="n">
        <f aca="false">SUMIF(R10!$B$3,$B145,R10!$D$3)+SUMIF(R2!$B$3,$B145,R2!$I$3)+SUMIF(R1!$B$3,$B145,R1!$D$3)+SUMIF(R2!$B$3,$B145,R2!$F$3)</f>
        <v>0</v>
      </c>
      <c r="J145" s="103" t="n">
        <f aca="false">B145</f>
        <v>41183</v>
      </c>
      <c r="N145" s="102" t="n">
        <f aca="false">SUMIF(R11!$B$3,$B145,R11!$D$3)+SUMIF(R5!$B$3,$B145,R5!$I$3)+SUMIF(R4!$B$3,$B145,R4!$D$3)+SUMIF(R5!$B$3,$B145,R5!$F$3)</f>
        <v>0</v>
      </c>
      <c r="O145" s="103" t="n">
        <f aca="false">B145</f>
        <v>41183</v>
      </c>
      <c r="S145" s="102" t="n">
        <f aca="false">SUMIF(R12!$B$3,$B145,R12!$D$3)+SUMIF(R8!$B$3,$B145,R8!$I$3)+SUMIF(R7!$B$3,$B145,R7!$D$3)+SUMIF(R8!$B$3,$B145,R8!$F$3)</f>
        <v>0</v>
      </c>
      <c r="T145" s="103" t="n">
        <f aca="false">B145</f>
        <v>41183</v>
      </c>
    </row>
    <row r="146" customFormat="false" ht="12.75" hidden="false" customHeight="false" outlineLevel="0" collapsed="false">
      <c r="A146" s="102" t="n">
        <f aca="false">I146+N146+S146</f>
        <v>0</v>
      </c>
      <c r="B146" s="103" t="n">
        <f aca="false">Months!F146</f>
        <v>41214</v>
      </c>
      <c r="I146" s="102" t="n">
        <f aca="false">SUMIF(R10!$B$3,$B146,R10!$D$3)+SUMIF(R2!$B$3,$B146,R2!$I$3)+SUMIF(R1!$B$3,$B146,R1!$D$3)+SUMIF(R2!$B$3,$B146,R2!$F$3)</f>
        <v>0</v>
      </c>
      <c r="J146" s="103" t="n">
        <f aca="false">B146</f>
        <v>41214</v>
      </c>
      <c r="N146" s="102" t="n">
        <f aca="false">SUMIF(R11!$B$3,$B146,R11!$D$3)+SUMIF(R5!$B$3,$B146,R5!$I$3)+SUMIF(R4!$B$3,$B146,R4!$D$3)+SUMIF(R5!$B$3,$B146,R5!$F$3)</f>
        <v>0</v>
      </c>
      <c r="O146" s="103" t="n">
        <f aca="false">B146</f>
        <v>41214</v>
      </c>
      <c r="S146" s="102" t="n">
        <f aca="false">SUMIF(R12!$B$3,$B146,R12!$D$3)+SUMIF(R8!$B$3,$B146,R8!$I$3)+SUMIF(R7!$B$3,$B146,R7!$D$3)+SUMIF(R8!$B$3,$B146,R8!$F$3)</f>
        <v>0</v>
      </c>
      <c r="T146" s="103" t="n">
        <f aca="false">B146</f>
        <v>41214</v>
      </c>
    </row>
    <row r="147" customFormat="false" ht="12.75" hidden="false" customHeight="false" outlineLevel="0" collapsed="false">
      <c r="A147" s="102" t="n">
        <f aca="false">I147+N147+S147</f>
        <v>0</v>
      </c>
      <c r="B147" s="103" t="n">
        <f aca="false">Months!F147</f>
        <v>41244</v>
      </c>
      <c r="I147" s="102" t="n">
        <f aca="false">SUMIF(R10!$B$3,$B147,R10!$D$3)+SUMIF(R2!$B$3,$B147,R2!$I$3)+SUMIF(R1!$B$3,$B147,R1!$D$3)+SUMIF(R2!$B$3,$B147,R2!$F$3)</f>
        <v>0</v>
      </c>
      <c r="J147" s="103" t="n">
        <f aca="false">B147</f>
        <v>41244</v>
      </c>
      <c r="N147" s="102" t="n">
        <f aca="false">SUMIF(R11!$B$3,$B147,R11!$D$3)+SUMIF(R5!$B$3,$B147,R5!$I$3)+SUMIF(R4!$B$3,$B147,R4!$D$3)+SUMIF(R5!$B$3,$B147,R5!$F$3)</f>
        <v>0</v>
      </c>
      <c r="O147" s="103" t="n">
        <f aca="false">B147</f>
        <v>41244</v>
      </c>
      <c r="S147" s="102" t="n">
        <f aca="false">SUMIF(R12!$B$3,$B147,R12!$D$3)+SUMIF(R8!$B$3,$B147,R8!$I$3)+SUMIF(R7!$B$3,$B147,R7!$D$3)+SUMIF(R8!$B$3,$B147,R8!$F$3)</f>
        <v>0</v>
      </c>
      <c r="T147" s="103" t="n">
        <f aca="false">B147</f>
        <v>41244</v>
      </c>
    </row>
    <row r="148" customFormat="false" ht="12.75" hidden="false" customHeight="false" outlineLevel="0" collapsed="false">
      <c r="A148" s="102" t="n">
        <f aca="false">I148+N148+S148</f>
        <v>0</v>
      </c>
      <c r="B148" s="103" t="n">
        <f aca="false">Months!F148</f>
        <v>41275</v>
      </c>
      <c r="I148" s="102" t="n">
        <f aca="false">SUMIF(R10!$B$3,$B148,R10!$D$3)+SUMIF(R2!$B$3,$B148,R2!$I$3)+SUMIF(R1!$B$3,$B148,R1!$D$3)+SUMIF(R2!$B$3,$B148,R2!$F$3)</f>
        <v>0</v>
      </c>
      <c r="J148" s="103" t="n">
        <f aca="false">B148</f>
        <v>41275</v>
      </c>
      <c r="N148" s="102" t="n">
        <f aca="false">SUMIF(R11!$B$3,$B148,R11!$D$3)+SUMIF(R5!$B$3,$B148,R5!$I$3)+SUMIF(R4!$B$3,$B148,R4!$D$3)+SUMIF(R5!$B$3,$B148,R5!$F$3)</f>
        <v>0</v>
      </c>
      <c r="O148" s="103" t="n">
        <f aca="false">B148</f>
        <v>41275</v>
      </c>
      <c r="S148" s="102" t="n">
        <f aca="false">SUMIF(R12!$B$3,$B148,R12!$D$3)+SUMIF(R8!$B$3,$B148,R8!$I$3)+SUMIF(R7!$B$3,$B148,R7!$D$3)+SUMIF(R8!$B$3,$B148,R8!$F$3)</f>
        <v>0</v>
      </c>
      <c r="T148" s="103" t="n">
        <f aca="false">B148</f>
        <v>41275</v>
      </c>
    </row>
    <row r="149" customFormat="false" ht="12.75" hidden="false" customHeight="false" outlineLevel="0" collapsed="false">
      <c r="A149" s="102" t="n">
        <f aca="false">I149+N149+S149</f>
        <v>0</v>
      </c>
      <c r="B149" s="103" t="n">
        <f aca="false">Months!F149</f>
        <v>41306</v>
      </c>
      <c r="I149" s="102" t="n">
        <f aca="false">SUMIF(R10!$B$3,$B149,R10!$D$3)+SUMIF(R2!$B$3,$B149,R2!$I$3)+SUMIF(R1!$B$3,$B149,R1!$D$3)+SUMIF(R2!$B$3,$B149,R2!$F$3)</f>
        <v>0</v>
      </c>
      <c r="J149" s="103" t="n">
        <f aca="false">B149</f>
        <v>41306</v>
      </c>
      <c r="N149" s="102" t="n">
        <f aca="false">SUMIF(R11!$B$3,$B149,R11!$D$3)+SUMIF(R5!$B$3,$B149,R5!$I$3)+SUMIF(R4!$B$3,$B149,R4!$D$3)+SUMIF(R5!$B$3,$B149,R5!$F$3)</f>
        <v>0</v>
      </c>
      <c r="O149" s="103" t="n">
        <f aca="false">B149</f>
        <v>41306</v>
      </c>
      <c r="S149" s="102" t="n">
        <f aca="false">SUMIF(R12!$B$3,$B149,R12!$D$3)+SUMIF(R8!$B$3,$B149,R8!$I$3)+SUMIF(R7!$B$3,$B149,R7!$D$3)+SUMIF(R8!$B$3,$B149,R8!$F$3)</f>
        <v>0</v>
      </c>
      <c r="T149" s="103" t="n">
        <f aca="false">B149</f>
        <v>41306</v>
      </c>
    </row>
    <row r="150" customFormat="false" ht="12.75" hidden="false" customHeight="false" outlineLevel="0" collapsed="false">
      <c r="A150" s="102" t="n">
        <f aca="false">I150+N150+S150</f>
        <v>0</v>
      </c>
      <c r="B150" s="103" t="n">
        <f aca="false">Months!F150</f>
        <v>41334</v>
      </c>
      <c r="I150" s="102" t="n">
        <f aca="false">SUMIF(R10!$B$3,$B150,R10!$D$3)+SUMIF(R2!$B$3,$B150,R2!$I$3)+SUMIF(R1!$B$3,$B150,R1!$D$3)+SUMIF(R2!$B$3,$B150,R2!$F$3)</f>
        <v>0</v>
      </c>
      <c r="J150" s="103" t="n">
        <f aca="false">B150</f>
        <v>41334</v>
      </c>
      <c r="N150" s="102" t="n">
        <f aca="false">SUMIF(R11!$B$3,$B150,R11!$D$3)+SUMIF(R5!$B$3,$B150,R5!$I$3)+SUMIF(R4!$B$3,$B150,R4!$D$3)+SUMIF(R5!$B$3,$B150,R5!$F$3)</f>
        <v>0</v>
      </c>
      <c r="O150" s="103" t="n">
        <f aca="false">B150</f>
        <v>41334</v>
      </c>
      <c r="S150" s="102" t="n">
        <f aca="false">SUMIF(R12!$B$3,$B150,R12!$D$3)+SUMIF(R8!$B$3,$B150,R8!$I$3)+SUMIF(R7!$B$3,$B150,R7!$D$3)+SUMIF(R8!$B$3,$B150,R8!$F$3)</f>
        <v>0</v>
      </c>
      <c r="T150" s="103" t="n">
        <f aca="false">B150</f>
        <v>41334</v>
      </c>
    </row>
    <row r="151" customFormat="false" ht="12.75" hidden="false" customHeight="false" outlineLevel="0" collapsed="false">
      <c r="A151" s="102" t="n">
        <f aca="false">I151+N151+S151</f>
        <v>0</v>
      </c>
      <c r="B151" s="103" t="n">
        <f aca="false">Months!F151</f>
        <v>41365</v>
      </c>
      <c r="I151" s="102" t="n">
        <f aca="false">SUMIF(R10!$B$3,$B151,R10!$D$3)+SUMIF(R2!$B$3,$B151,R2!$I$3)+SUMIF(R1!$B$3,$B151,R1!$D$3)+SUMIF(R2!$B$3,$B151,R2!$F$3)</f>
        <v>0</v>
      </c>
      <c r="J151" s="103" t="n">
        <f aca="false">B151</f>
        <v>41365</v>
      </c>
      <c r="N151" s="102" t="n">
        <f aca="false">SUMIF(R11!$B$3,$B151,R11!$D$3)+SUMIF(R5!$B$3,$B151,R5!$I$3)+SUMIF(R4!$B$3,$B151,R4!$D$3)+SUMIF(R5!$B$3,$B151,R5!$F$3)</f>
        <v>0</v>
      </c>
      <c r="O151" s="103" t="n">
        <f aca="false">B151</f>
        <v>41365</v>
      </c>
      <c r="S151" s="102" t="n">
        <f aca="false">SUMIF(R12!$B$3,$B151,R12!$D$3)+SUMIF(R8!$B$3,$B151,R8!$I$3)+SUMIF(R7!$B$3,$B151,R7!$D$3)+SUMIF(R8!$B$3,$B151,R8!$F$3)</f>
        <v>0</v>
      </c>
      <c r="T151" s="103" t="n">
        <f aca="false">B151</f>
        <v>41365</v>
      </c>
    </row>
    <row r="152" customFormat="false" ht="12.75" hidden="false" customHeight="false" outlineLevel="0" collapsed="false">
      <c r="A152" s="102" t="n">
        <f aca="false">I152+N152+S152</f>
        <v>0</v>
      </c>
      <c r="B152" s="103" t="n">
        <f aca="false">Months!F152</f>
        <v>41395</v>
      </c>
      <c r="I152" s="102" t="n">
        <f aca="false">SUMIF(R10!$B$3,$B152,R10!$D$3)+SUMIF(R2!$B$3,$B152,R2!$I$3)+SUMIF(R1!$B$3,$B152,R1!$D$3)+SUMIF(R2!$B$3,$B152,R2!$F$3)</f>
        <v>0</v>
      </c>
      <c r="J152" s="103" t="n">
        <f aca="false">B152</f>
        <v>41395</v>
      </c>
      <c r="N152" s="102" t="n">
        <f aca="false">SUMIF(R11!$B$3,$B152,R11!$D$3)+SUMIF(R5!$B$3,$B152,R5!$I$3)+SUMIF(R4!$B$3,$B152,R4!$D$3)+SUMIF(R5!$B$3,$B152,R5!$F$3)</f>
        <v>0</v>
      </c>
      <c r="O152" s="103" t="n">
        <f aca="false">B152</f>
        <v>41395</v>
      </c>
      <c r="S152" s="102" t="n">
        <f aca="false">SUMIF(R12!$B$3,$B152,R12!$D$3)+SUMIF(R8!$B$3,$B152,R8!$I$3)+SUMIF(R7!$B$3,$B152,R7!$D$3)+SUMIF(R8!$B$3,$B152,R8!$F$3)</f>
        <v>0</v>
      </c>
      <c r="T152" s="103" t="n">
        <f aca="false">B152</f>
        <v>41395</v>
      </c>
    </row>
    <row r="153" customFormat="false" ht="12.75" hidden="false" customHeight="false" outlineLevel="0" collapsed="false">
      <c r="A153" s="102" t="n">
        <f aca="false">I153+N153+S153</f>
        <v>0</v>
      </c>
      <c r="B153" s="103" t="n">
        <f aca="false">Months!F153</f>
        <v>41426</v>
      </c>
      <c r="I153" s="102" t="n">
        <f aca="false">SUMIF(R10!$B$3,$B153,R10!$D$3)+SUMIF(R2!$B$3,$B153,R2!$I$3)+SUMIF(R1!$B$3,$B153,R1!$D$3)+SUMIF(R2!$B$3,$B153,R2!$F$3)</f>
        <v>0</v>
      </c>
      <c r="J153" s="103" t="n">
        <f aca="false">B153</f>
        <v>41426</v>
      </c>
      <c r="N153" s="102" t="n">
        <f aca="false">SUMIF(R11!$B$3,$B153,R11!$D$3)+SUMIF(R5!$B$3,$B153,R5!$I$3)+SUMIF(R4!$B$3,$B153,R4!$D$3)+SUMIF(R5!$B$3,$B153,R5!$F$3)</f>
        <v>0</v>
      </c>
      <c r="O153" s="103" t="n">
        <f aca="false">B153</f>
        <v>41426</v>
      </c>
      <c r="S153" s="102" t="n">
        <f aca="false">SUMIF(R12!$B$3,$B153,R12!$D$3)+SUMIF(R8!$B$3,$B153,R8!$I$3)+SUMIF(R7!$B$3,$B153,R7!$D$3)+SUMIF(R8!$B$3,$B153,R8!$F$3)</f>
        <v>0</v>
      </c>
      <c r="T153" s="103" t="n">
        <f aca="false">B153</f>
        <v>41426</v>
      </c>
    </row>
    <row r="154" customFormat="false" ht="12.75" hidden="false" customHeight="false" outlineLevel="0" collapsed="false">
      <c r="A154" s="102" t="n">
        <f aca="false">I154+N154+S154</f>
        <v>0</v>
      </c>
      <c r="B154" s="103" t="n">
        <f aca="false">Months!F154</f>
        <v>41456</v>
      </c>
      <c r="I154" s="102" t="n">
        <f aca="false">SUMIF(R10!$B$3,$B154,R10!$D$3)+SUMIF(R2!$B$3,$B154,R2!$I$3)+SUMIF(R1!$B$3,$B154,R1!$D$3)+SUMIF(R2!$B$3,$B154,R2!$F$3)</f>
        <v>0</v>
      </c>
      <c r="J154" s="103" t="n">
        <f aca="false">B154</f>
        <v>41456</v>
      </c>
      <c r="N154" s="102" t="n">
        <f aca="false">SUMIF(R11!$B$3,$B154,R11!$D$3)+SUMIF(R5!$B$3,$B154,R5!$I$3)+SUMIF(R4!$B$3,$B154,R4!$D$3)+SUMIF(R5!$B$3,$B154,R5!$F$3)</f>
        <v>0</v>
      </c>
      <c r="O154" s="103" t="n">
        <f aca="false">B154</f>
        <v>41456</v>
      </c>
      <c r="S154" s="102" t="n">
        <f aca="false">SUMIF(R12!$B$3,$B154,R12!$D$3)+SUMIF(R8!$B$3,$B154,R8!$I$3)+SUMIF(R7!$B$3,$B154,R7!$D$3)+SUMIF(R8!$B$3,$B154,R8!$F$3)</f>
        <v>0</v>
      </c>
      <c r="T154" s="103" t="n">
        <f aca="false">B154</f>
        <v>41456</v>
      </c>
    </row>
    <row r="155" customFormat="false" ht="12.75" hidden="false" customHeight="false" outlineLevel="0" collapsed="false">
      <c r="A155" s="102" t="n">
        <f aca="false">I155+N155+S155</f>
        <v>0</v>
      </c>
      <c r="B155" s="103" t="n">
        <f aca="false">Months!F155</f>
        <v>41487</v>
      </c>
      <c r="I155" s="102" t="n">
        <f aca="false">SUMIF(R10!$B$3,$B155,R10!$D$3)+SUMIF(R2!$B$3,$B155,R2!$I$3)+SUMIF(R1!$B$3,$B155,R1!$D$3)+SUMIF(R2!$B$3,$B155,R2!$F$3)</f>
        <v>0</v>
      </c>
      <c r="J155" s="103" t="n">
        <f aca="false">B155</f>
        <v>41487</v>
      </c>
      <c r="N155" s="102" t="n">
        <f aca="false">SUMIF(R11!$B$3,$B155,R11!$D$3)+SUMIF(R5!$B$3,$B155,R5!$I$3)+SUMIF(R4!$B$3,$B155,R4!$D$3)+SUMIF(R5!$B$3,$B155,R5!$F$3)</f>
        <v>0</v>
      </c>
      <c r="O155" s="103" t="n">
        <f aca="false">B155</f>
        <v>41487</v>
      </c>
      <c r="S155" s="102" t="n">
        <f aca="false">SUMIF(R12!$B$3,$B155,R12!$D$3)+SUMIF(R8!$B$3,$B155,R8!$I$3)+SUMIF(R7!$B$3,$B155,R7!$D$3)+SUMIF(R8!$B$3,$B155,R8!$F$3)</f>
        <v>0</v>
      </c>
      <c r="T155" s="103" t="n">
        <f aca="false">B155</f>
        <v>41487</v>
      </c>
    </row>
    <row r="156" customFormat="false" ht="12.75" hidden="false" customHeight="false" outlineLevel="0" collapsed="false">
      <c r="A156" s="102" t="n">
        <f aca="false">I156+N156+S156</f>
        <v>0</v>
      </c>
      <c r="B156" s="103" t="n">
        <f aca="false">Months!F156</f>
        <v>41518</v>
      </c>
      <c r="I156" s="102" t="n">
        <f aca="false">SUMIF(R10!$B$3,$B156,R10!$D$3)+SUMIF(R2!$B$3,$B156,R2!$I$3)+SUMIF(R1!$B$3,$B156,R1!$D$3)+SUMIF(R2!$B$3,$B156,R2!$F$3)</f>
        <v>0</v>
      </c>
      <c r="J156" s="103" t="n">
        <f aca="false">B156</f>
        <v>41518</v>
      </c>
      <c r="N156" s="102" t="n">
        <f aca="false">SUMIF(R11!$B$3,$B156,R11!$D$3)+SUMIF(R5!$B$3,$B156,R5!$I$3)+SUMIF(R4!$B$3,$B156,R4!$D$3)+SUMIF(R5!$B$3,$B156,R5!$F$3)</f>
        <v>0</v>
      </c>
      <c r="O156" s="103" t="n">
        <f aca="false">B156</f>
        <v>41518</v>
      </c>
      <c r="S156" s="102" t="n">
        <f aca="false">SUMIF(R12!$B$3,$B156,R12!$D$3)+SUMIF(R8!$B$3,$B156,R8!$I$3)+SUMIF(R7!$B$3,$B156,R7!$D$3)+SUMIF(R8!$B$3,$B156,R8!$F$3)</f>
        <v>0</v>
      </c>
      <c r="T156" s="103" t="n">
        <f aca="false">B156</f>
        <v>41518</v>
      </c>
    </row>
    <row r="157" customFormat="false" ht="12.75" hidden="false" customHeight="false" outlineLevel="0" collapsed="false">
      <c r="A157" s="102" t="n">
        <f aca="false">I157+N157+S157</f>
        <v>0</v>
      </c>
      <c r="B157" s="103" t="n">
        <f aca="false">Months!F157</f>
        <v>41548</v>
      </c>
      <c r="I157" s="102" t="n">
        <f aca="false">SUMIF(R10!$B$3,$B157,R10!$D$3)+SUMIF(R2!$B$3,$B157,R2!$I$3)+SUMIF(R1!$B$3,$B157,R1!$D$3)+SUMIF(R2!$B$3,$B157,R2!$F$3)</f>
        <v>0</v>
      </c>
      <c r="J157" s="103" t="n">
        <f aca="false">B157</f>
        <v>41548</v>
      </c>
      <c r="N157" s="102" t="n">
        <f aca="false">SUMIF(R11!$B$3,$B157,R11!$D$3)+SUMIF(R5!$B$3,$B157,R5!$I$3)+SUMIF(R4!$B$3,$B157,R4!$D$3)+SUMIF(R5!$B$3,$B157,R5!$F$3)</f>
        <v>0</v>
      </c>
      <c r="O157" s="103" t="n">
        <f aca="false">B157</f>
        <v>41548</v>
      </c>
      <c r="S157" s="102" t="n">
        <f aca="false">SUMIF(R12!$B$3,$B157,R12!$D$3)+SUMIF(R8!$B$3,$B157,R8!$I$3)+SUMIF(R7!$B$3,$B157,R7!$D$3)+SUMIF(R8!$B$3,$B157,R8!$F$3)</f>
        <v>0</v>
      </c>
      <c r="T157" s="103" t="n">
        <f aca="false">B157</f>
        <v>41548</v>
      </c>
    </row>
    <row r="158" customFormat="false" ht="12.75" hidden="false" customHeight="false" outlineLevel="0" collapsed="false">
      <c r="A158" s="102" t="n">
        <f aca="false">I158+N158+S158</f>
        <v>0</v>
      </c>
      <c r="B158" s="103" t="n">
        <f aca="false">Months!F158</f>
        <v>41579</v>
      </c>
      <c r="I158" s="102" t="n">
        <f aca="false">SUMIF(R10!$B$3,$B158,R10!$D$3)+SUMIF(R2!$B$3,$B158,R2!$I$3)+SUMIF(R1!$B$3,$B158,R1!$D$3)+SUMIF(R2!$B$3,$B158,R2!$F$3)</f>
        <v>0</v>
      </c>
      <c r="J158" s="103" t="n">
        <f aca="false">B158</f>
        <v>41579</v>
      </c>
      <c r="N158" s="102" t="n">
        <f aca="false">SUMIF(R11!$B$3,$B158,R11!$D$3)+SUMIF(R5!$B$3,$B158,R5!$I$3)+SUMIF(R4!$B$3,$B158,R4!$D$3)+SUMIF(R5!$B$3,$B158,R5!$F$3)</f>
        <v>0</v>
      </c>
      <c r="O158" s="103" t="n">
        <f aca="false">B158</f>
        <v>41579</v>
      </c>
      <c r="S158" s="102" t="n">
        <f aca="false">SUMIF(R12!$B$3,$B158,R12!$D$3)+SUMIF(R8!$B$3,$B158,R8!$I$3)+SUMIF(R7!$B$3,$B158,R7!$D$3)+SUMIF(R8!$B$3,$B158,R8!$F$3)</f>
        <v>0</v>
      </c>
      <c r="T158" s="103" t="n">
        <f aca="false">B158</f>
        <v>41579</v>
      </c>
    </row>
    <row r="159" customFormat="false" ht="12.75" hidden="false" customHeight="false" outlineLevel="0" collapsed="false">
      <c r="A159" s="102" t="n">
        <f aca="false">I159+N159+S159</f>
        <v>0</v>
      </c>
      <c r="B159" s="103" t="n">
        <f aca="false">Months!F159</f>
        <v>41609</v>
      </c>
      <c r="I159" s="102" t="n">
        <f aca="false">SUMIF(R10!$B$3,$B159,R10!$D$3)+SUMIF(R2!$B$3,$B159,R2!$I$3)+SUMIF(R1!$B$3,$B159,R1!$D$3)+SUMIF(R2!$B$3,$B159,R2!$F$3)</f>
        <v>0</v>
      </c>
      <c r="J159" s="103" t="n">
        <f aca="false">B159</f>
        <v>41609</v>
      </c>
      <c r="N159" s="102" t="n">
        <f aca="false">SUMIF(R11!$B$3,$B159,R11!$D$3)+SUMIF(R5!$B$3,$B159,R5!$I$3)+SUMIF(R4!$B$3,$B159,R4!$D$3)+SUMIF(R5!$B$3,$B159,R5!$F$3)</f>
        <v>0</v>
      </c>
      <c r="O159" s="103" t="n">
        <f aca="false">B159</f>
        <v>41609</v>
      </c>
      <c r="S159" s="102" t="n">
        <f aca="false">SUMIF(R12!$B$3,$B159,R12!$D$3)+SUMIF(R8!$B$3,$B159,R8!$I$3)+SUMIF(R7!$B$3,$B159,R7!$D$3)+SUMIF(R8!$B$3,$B159,R8!$F$3)</f>
        <v>0</v>
      </c>
      <c r="T159" s="103" t="n">
        <f aca="false">B159</f>
        <v>41609</v>
      </c>
    </row>
    <row r="160" customFormat="false" ht="12.75" hidden="false" customHeight="false" outlineLevel="0" collapsed="false">
      <c r="A160" s="102" t="n">
        <f aca="false">I160+N160+S160</f>
        <v>0</v>
      </c>
      <c r="B160" s="103" t="n">
        <f aca="false">Months!F160</f>
        <v>41640</v>
      </c>
      <c r="I160" s="102" t="n">
        <f aca="false">SUMIF(R10!$B$3,$B160,R10!$D$3)+SUMIF(R2!$B$3,$B160,R2!$I$3)+SUMIF(R1!$B$3,$B160,R1!$D$3)+SUMIF(R2!$B$3,$B160,R2!$F$3)</f>
        <v>0</v>
      </c>
      <c r="J160" s="103" t="n">
        <f aca="false">B160</f>
        <v>41640</v>
      </c>
      <c r="N160" s="102" t="n">
        <f aca="false">SUMIF(R11!$B$3,$B160,R11!$D$3)+SUMIF(R5!$B$3,$B160,R5!$I$3)+SUMIF(R4!$B$3,$B160,R4!$D$3)+SUMIF(R5!$B$3,$B160,R5!$F$3)</f>
        <v>0</v>
      </c>
      <c r="O160" s="103" t="n">
        <f aca="false">B160</f>
        <v>41640</v>
      </c>
      <c r="S160" s="102" t="n">
        <f aca="false">SUMIF(R12!$B$3,$B160,R12!$D$3)+SUMIF(R8!$B$3,$B160,R8!$I$3)+SUMIF(R7!$B$3,$B160,R7!$D$3)+SUMIF(R8!$B$3,$B160,R8!$F$3)</f>
        <v>0</v>
      </c>
      <c r="T160" s="103" t="n">
        <f aca="false">B160</f>
        <v>41640</v>
      </c>
    </row>
    <row r="161" customFormat="false" ht="12.75" hidden="false" customHeight="false" outlineLevel="0" collapsed="false">
      <c r="A161" s="102" t="n">
        <f aca="false">I161+N161+S161</f>
        <v>0</v>
      </c>
      <c r="B161" s="103" t="n">
        <f aca="false">Months!F161</f>
        <v>41671</v>
      </c>
      <c r="I161" s="102" t="n">
        <f aca="false">SUMIF(R10!$B$3,$B161,R10!$D$3)+SUMIF(R2!$B$3,$B161,R2!$I$3)+SUMIF(R1!$B$3,$B161,R1!$D$3)+SUMIF(R2!$B$3,$B161,R2!$F$3)</f>
        <v>0</v>
      </c>
      <c r="J161" s="103" t="n">
        <f aca="false">B161</f>
        <v>41671</v>
      </c>
      <c r="N161" s="102" t="n">
        <f aca="false">SUMIF(R11!$B$3,$B161,R11!$D$3)+SUMIF(R5!$B$3,$B161,R5!$I$3)+SUMIF(R4!$B$3,$B161,R4!$D$3)+SUMIF(R5!$B$3,$B161,R5!$F$3)</f>
        <v>0</v>
      </c>
      <c r="O161" s="103" t="n">
        <f aca="false">B161</f>
        <v>41671</v>
      </c>
      <c r="S161" s="102" t="n">
        <f aca="false">SUMIF(R12!$B$3,$B161,R12!$D$3)+SUMIF(R8!$B$3,$B161,R8!$I$3)+SUMIF(R7!$B$3,$B161,R7!$D$3)+SUMIF(R8!$B$3,$B161,R8!$F$3)</f>
        <v>0</v>
      </c>
      <c r="T161" s="103" t="n">
        <f aca="false">B161</f>
        <v>41671</v>
      </c>
    </row>
    <row r="162" customFormat="false" ht="12.75" hidden="false" customHeight="false" outlineLevel="0" collapsed="false">
      <c r="A162" s="102" t="n">
        <f aca="false">I162+N162+S162</f>
        <v>0</v>
      </c>
      <c r="B162" s="103" t="n">
        <f aca="false">Months!F162</f>
        <v>41699</v>
      </c>
      <c r="I162" s="102" t="n">
        <f aca="false">SUMIF(R10!$B$3,$B162,R10!$D$3)+SUMIF(R2!$B$3,$B162,R2!$I$3)+SUMIF(R1!$B$3,$B162,R1!$D$3)+SUMIF(R2!$B$3,$B162,R2!$F$3)</f>
        <v>0</v>
      </c>
      <c r="J162" s="103" t="n">
        <f aca="false">B162</f>
        <v>41699</v>
      </c>
      <c r="N162" s="102" t="n">
        <f aca="false">SUMIF(R11!$B$3,$B162,R11!$D$3)+SUMIF(R5!$B$3,$B162,R5!$I$3)+SUMIF(R4!$B$3,$B162,R4!$D$3)+SUMIF(R5!$B$3,$B162,R5!$F$3)</f>
        <v>0</v>
      </c>
      <c r="O162" s="103" t="n">
        <f aca="false">B162</f>
        <v>41699</v>
      </c>
      <c r="S162" s="102" t="n">
        <f aca="false">SUMIF(R12!$B$3,$B162,R12!$D$3)+SUMIF(R8!$B$3,$B162,R8!$I$3)+SUMIF(R7!$B$3,$B162,R7!$D$3)+SUMIF(R8!$B$3,$B162,R8!$F$3)</f>
        <v>0</v>
      </c>
      <c r="T162" s="103" t="n">
        <f aca="false">B162</f>
        <v>41699</v>
      </c>
    </row>
    <row r="163" customFormat="false" ht="12.75" hidden="false" customHeight="false" outlineLevel="0" collapsed="false">
      <c r="A163" s="102" t="n">
        <f aca="false">I163+N163+S163</f>
        <v>0</v>
      </c>
      <c r="B163" s="103" t="n">
        <f aca="false">Months!F163</f>
        <v>41730</v>
      </c>
      <c r="I163" s="102" t="n">
        <f aca="false">SUMIF(R10!$B$3,$B163,R10!$D$3)+SUMIF(R2!$B$3,$B163,R2!$I$3)+SUMIF(R1!$B$3,$B163,R1!$D$3)+SUMIF(R2!$B$3,$B163,R2!$F$3)</f>
        <v>0</v>
      </c>
      <c r="J163" s="103" t="n">
        <f aca="false">B163</f>
        <v>41730</v>
      </c>
      <c r="N163" s="102" t="n">
        <f aca="false">SUMIF(R11!$B$3,$B163,R11!$D$3)+SUMIF(R5!$B$3,$B163,R5!$I$3)+SUMIF(R4!$B$3,$B163,R4!$D$3)+SUMIF(R5!$B$3,$B163,R5!$F$3)</f>
        <v>0</v>
      </c>
      <c r="O163" s="103" t="n">
        <f aca="false">B163</f>
        <v>41730</v>
      </c>
      <c r="S163" s="102" t="n">
        <f aca="false">SUMIF(R12!$B$3,$B163,R12!$D$3)+SUMIF(R8!$B$3,$B163,R8!$I$3)+SUMIF(R7!$B$3,$B163,R7!$D$3)+SUMIF(R8!$B$3,$B163,R8!$F$3)</f>
        <v>0</v>
      </c>
      <c r="T163" s="103" t="n">
        <f aca="false">B163</f>
        <v>41730</v>
      </c>
    </row>
    <row r="164" customFormat="false" ht="12.75" hidden="false" customHeight="false" outlineLevel="0" collapsed="false">
      <c r="A164" s="102" t="n">
        <f aca="false">I164+N164+S164</f>
        <v>0</v>
      </c>
      <c r="B164" s="103" t="n">
        <f aca="false">Months!F164</f>
        <v>41760</v>
      </c>
      <c r="I164" s="102" t="n">
        <f aca="false">SUMIF(R10!$B$3,$B164,R10!$D$3)+SUMIF(R2!$B$3,$B164,R2!$I$3)+SUMIF(R1!$B$3,$B164,R1!$D$3)+SUMIF(R2!$B$3,$B164,R2!$F$3)</f>
        <v>0</v>
      </c>
      <c r="J164" s="103" t="n">
        <f aca="false">B164</f>
        <v>41760</v>
      </c>
      <c r="N164" s="102" t="n">
        <f aca="false">SUMIF(R11!$B$3,$B164,R11!$D$3)+SUMIF(R5!$B$3,$B164,R5!$I$3)+SUMIF(R4!$B$3,$B164,R4!$D$3)+SUMIF(R5!$B$3,$B164,R5!$F$3)</f>
        <v>0</v>
      </c>
      <c r="O164" s="103" t="n">
        <f aca="false">B164</f>
        <v>41760</v>
      </c>
      <c r="S164" s="102" t="n">
        <f aca="false">SUMIF(R12!$B$3,$B164,R12!$D$3)+SUMIF(R8!$B$3,$B164,R8!$I$3)+SUMIF(R7!$B$3,$B164,R7!$D$3)+SUMIF(R8!$B$3,$B164,R8!$F$3)</f>
        <v>0</v>
      </c>
      <c r="T164" s="103" t="n">
        <f aca="false">B164</f>
        <v>41760</v>
      </c>
    </row>
    <row r="165" customFormat="false" ht="12.75" hidden="false" customHeight="false" outlineLevel="0" collapsed="false">
      <c r="A165" s="102" t="n">
        <f aca="false">I165+N165+S165</f>
        <v>0</v>
      </c>
      <c r="B165" s="103" t="n">
        <f aca="false">Months!F165</f>
        <v>41791</v>
      </c>
      <c r="I165" s="102" t="n">
        <f aca="false">SUMIF(R10!$B$3,$B165,R10!$D$3)+SUMIF(R2!$B$3,$B165,R2!$I$3)+SUMIF(R1!$B$3,$B165,R1!$D$3)+SUMIF(R2!$B$3,$B165,R2!$F$3)</f>
        <v>0</v>
      </c>
      <c r="J165" s="103" t="n">
        <f aca="false">B165</f>
        <v>41791</v>
      </c>
      <c r="N165" s="102" t="n">
        <f aca="false">SUMIF(R11!$B$3,$B165,R11!$D$3)+SUMIF(R5!$B$3,$B165,R5!$I$3)+SUMIF(R4!$B$3,$B165,R4!$D$3)+SUMIF(R5!$B$3,$B165,R5!$F$3)</f>
        <v>0</v>
      </c>
      <c r="O165" s="103" t="n">
        <f aca="false">B165</f>
        <v>41791</v>
      </c>
      <c r="S165" s="102" t="n">
        <f aca="false">SUMIF(R12!$B$3,$B165,R12!$D$3)+SUMIF(R8!$B$3,$B165,R8!$I$3)+SUMIF(R7!$B$3,$B165,R7!$D$3)+SUMIF(R8!$B$3,$B165,R8!$F$3)</f>
        <v>0</v>
      </c>
      <c r="T165" s="103" t="n">
        <f aca="false">B165</f>
        <v>41791</v>
      </c>
    </row>
    <row r="166" customFormat="false" ht="12.75" hidden="false" customHeight="false" outlineLevel="0" collapsed="false">
      <c r="A166" s="102" t="n">
        <f aca="false">I166+N166+S166</f>
        <v>0</v>
      </c>
      <c r="B166" s="103" t="n">
        <f aca="false">Months!F166</f>
        <v>41821</v>
      </c>
      <c r="I166" s="102" t="n">
        <f aca="false">SUMIF(R10!$B$3,$B166,R10!$D$3)+SUMIF(R2!$B$3,$B166,R2!$I$3)+SUMIF(R1!$B$3,$B166,R1!$D$3)+SUMIF(R2!$B$3,$B166,R2!$F$3)</f>
        <v>0</v>
      </c>
      <c r="J166" s="103" t="n">
        <f aca="false">B166</f>
        <v>41821</v>
      </c>
      <c r="N166" s="102" t="n">
        <f aca="false">SUMIF(R11!$B$3,$B166,R11!$D$3)+SUMIF(R5!$B$3,$B166,R5!$I$3)+SUMIF(R4!$B$3,$B166,R4!$D$3)+SUMIF(R5!$B$3,$B166,R5!$F$3)</f>
        <v>0</v>
      </c>
      <c r="O166" s="103" t="n">
        <f aca="false">B166</f>
        <v>41821</v>
      </c>
      <c r="S166" s="102" t="n">
        <f aca="false">SUMIF(R12!$B$3,$B166,R12!$D$3)+SUMIF(R8!$B$3,$B166,R8!$I$3)+SUMIF(R7!$B$3,$B166,R7!$D$3)+SUMIF(R8!$B$3,$B166,R8!$F$3)</f>
        <v>0</v>
      </c>
      <c r="T166" s="103" t="n">
        <f aca="false">B166</f>
        <v>41821</v>
      </c>
    </row>
    <row r="167" customFormat="false" ht="12.75" hidden="false" customHeight="false" outlineLevel="0" collapsed="false">
      <c r="A167" s="102" t="n">
        <f aca="false">I167+N167+S167</f>
        <v>0</v>
      </c>
      <c r="B167" s="103" t="n">
        <f aca="false">Months!F167</f>
        <v>41852</v>
      </c>
      <c r="I167" s="102" t="n">
        <f aca="false">SUMIF(R10!$B$3,$B167,R10!$D$3)+SUMIF(R2!$B$3,$B167,R2!$I$3)+SUMIF(R1!$B$3,$B167,R1!$D$3)+SUMIF(R2!$B$3,$B167,R2!$F$3)</f>
        <v>0</v>
      </c>
      <c r="J167" s="103" t="n">
        <f aca="false">B167</f>
        <v>41852</v>
      </c>
      <c r="N167" s="102" t="n">
        <f aca="false">SUMIF(R11!$B$3,$B167,R11!$D$3)+SUMIF(R5!$B$3,$B167,R5!$I$3)+SUMIF(R4!$B$3,$B167,R4!$D$3)+SUMIF(R5!$B$3,$B167,R5!$F$3)</f>
        <v>0</v>
      </c>
      <c r="O167" s="103" t="n">
        <f aca="false">B167</f>
        <v>41852</v>
      </c>
      <c r="S167" s="102" t="n">
        <f aca="false">SUMIF(R12!$B$3,$B167,R12!$D$3)+SUMIF(R8!$B$3,$B167,R8!$I$3)+SUMIF(R7!$B$3,$B167,R7!$D$3)+SUMIF(R8!$B$3,$B167,R8!$F$3)</f>
        <v>0</v>
      </c>
      <c r="T167" s="103" t="n">
        <f aca="false">B167</f>
        <v>41852</v>
      </c>
    </row>
    <row r="168" customFormat="false" ht="12.75" hidden="false" customHeight="false" outlineLevel="0" collapsed="false">
      <c r="A168" s="102" t="n">
        <f aca="false">I168+N168+S168</f>
        <v>0</v>
      </c>
      <c r="B168" s="103" t="n">
        <f aca="false">Months!F168</f>
        <v>41883</v>
      </c>
      <c r="I168" s="102" t="n">
        <f aca="false">SUMIF(R10!$B$3,$B168,R10!$D$3)+SUMIF(R2!$B$3,$B168,R2!$I$3)+SUMIF(R1!$B$3,$B168,R1!$D$3)+SUMIF(R2!$B$3,$B168,R2!$F$3)</f>
        <v>0</v>
      </c>
      <c r="J168" s="103" t="n">
        <f aca="false">B168</f>
        <v>41883</v>
      </c>
      <c r="N168" s="102" t="n">
        <f aca="false">SUMIF(R11!$B$3,$B168,R11!$D$3)+SUMIF(R5!$B$3,$B168,R5!$I$3)+SUMIF(R4!$B$3,$B168,R4!$D$3)+SUMIF(R5!$B$3,$B168,R5!$F$3)</f>
        <v>0</v>
      </c>
      <c r="O168" s="103" t="n">
        <f aca="false">B168</f>
        <v>41883</v>
      </c>
      <c r="S168" s="102" t="n">
        <f aca="false">SUMIF(R12!$B$3,$B168,R12!$D$3)+SUMIF(R8!$B$3,$B168,R8!$I$3)+SUMIF(R7!$B$3,$B168,R7!$D$3)+SUMIF(R8!$B$3,$B168,R8!$F$3)</f>
        <v>0</v>
      </c>
      <c r="T168" s="103" t="n">
        <f aca="false">B168</f>
        <v>41883</v>
      </c>
    </row>
    <row r="169" customFormat="false" ht="12.75" hidden="false" customHeight="false" outlineLevel="0" collapsed="false">
      <c r="A169" s="102" t="n">
        <f aca="false">I169+N169+S169</f>
        <v>0</v>
      </c>
      <c r="B169" s="103" t="n">
        <f aca="false">Months!F169</f>
        <v>41913</v>
      </c>
      <c r="I169" s="102" t="n">
        <f aca="false">SUMIF(R10!$B$3,$B169,R10!$D$3)+SUMIF(R2!$B$3,$B169,R2!$I$3)+SUMIF(R1!$B$3,$B169,R1!$D$3)+SUMIF(R2!$B$3,$B169,R2!$F$3)</f>
        <v>0</v>
      </c>
      <c r="J169" s="103" t="n">
        <f aca="false">B169</f>
        <v>41913</v>
      </c>
      <c r="N169" s="102" t="n">
        <f aca="false">SUMIF(R11!$B$3,$B169,R11!$D$3)+SUMIF(R5!$B$3,$B169,R5!$I$3)+SUMIF(R4!$B$3,$B169,R4!$D$3)+SUMIF(R5!$B$3,$B169,R5!$F$3)</f>
        <v>0</v>
      </c>
      <c r="O169" s="103" t="n">
        <f aca="false">B169</f>
        <v>41913</v>
      </c>
      <c r="S169" s="102" t="n">
        <f aca="false">SUMIF(R12!$B$3,$B169,R12!$D$3)+SUMIF(R8!$B$3,$B169,R8!$I$3)+SUMIF(R7!$B$3,$B169,R7!$D$3)+SUMIF(R8!$B$3,$B169,R8!$F$3)</f>
        <v>0</v>
      </c>
      <c r="T169" s="103" t="n">
        <f aca="false">B169</f>
        <v>41913</v>
      </c>
    </row>
    <row r="170" customFormat="false" ht="12.75" hidden="false" customHeight="false" outlineLevel="0" collapsed="false">
      <c r="A170" s="102" t="n">
        <f aca="false">I170+N170+S170</f>
        <v>0</v>
      </c>
      <c r="B170" s="103" t="n">
        <f aca="false">Months!F170</f>
        <v>41944</v>
      </c>
      <c r="I170" s="102" t="n">
        <f aca="false">SUMIF(R10!$B$3,$B170,R10!$D$3)+SUMIF(R2!$B$3,$B170,R2!$I$3)+SUMIF(R1!$B$3,$B170,R1!$D$3)+SUMIF(R2!$B$3,$B170,R2!$F$3)</f>
        <v>0</v>
      </c>
      <c r="J170" s="103" t="n">
        <f aca="false">B170</f>
        <v>41944</v>
      </c>
      <c r="N170" s="102" t="n">
        <f aca="false">SUMIF(R11!$B$3,$B170,R11!$D$3)+SUMIF(R5!$B$3,$B170,R5!$I$3)+SUMIF(R4!$B$3,$B170,R4!$D$3)+SUMIF(R5!$B$3,$B170,R5!$F$3)</f>
        <v>0</v>
      </c>
      <c r="O170" s="103" t="n">
        <f aca="false">B170</f>
        <v>41944</v>
      </c>
      <c r="S170" s="102" t="n">
        <f aca="false">SUMIF(R12!$B$3,$B170,R12!$D$3)+SUMIF(R8!$B$3,$B170,R8!$I$3)+SUMIF(R7!$B$3,$B170,R7!$D$3)+SUMIF(R8!$B$3,$B170,R8!$F$3)</f>
        <v>0</v>
      </c>
      <c r="T170" s="103" t="n">
        <f aca="false">B170</f>
        <v>41944</v>
      </c>
    </row>
    <row r="171" customFormat="false" ht="12.75" hidden="false" customHeight="false" outlineLevel="0" collapsed="false">
      <c r="A171" s="102" t="n">
        <f aca="false">I171+N171+S171</f>
        <v>0</v>
      </c>
      <c r="B171" s="103" t="n">
        <f aca="false">Months!F171</f>
        <v>41974</v>
      </c>
      <c r="I171" s="102" t="n">
        <f aca="false">SUMIF(R10!$B$3,$B171,R10!$D$3)+SUMIF(R2!$B$3,$B171,R2!$I$3)+SUMIF(R1!$B$3,$B171,R1!$D$3)+SUMIF(R2!$B$3,$B171,R2!$F$3)</f>
        <v>0</v>
      </c>
      <c r="J171" s="103" t="n">
        <f aca="false">B171</f>
        <v>41974</v>
      </c>
      <c r="N171" s="102" t="n">
        <f aca="false">SUMIF(R11!$B$3,$B171,R11!$D$3)+SUMIF(R5!$B$3,$B171,R5!$I$3)+SUMIF(R4!$B$3,$B171,R4!$D$3)+SUMIF(R5!$B$3,$B171,R5!$F$3)</f>
        <v>0</v>
      </c>
      <c r="O171" s="103" t="n">
        <f aca="false">B171</f>
        <v>41974</v>
      </c>
      <c r="S171" s="102" t="n">
        <f aca="false">SUMIF(R12!$B$3,$B171,R12!$D$3)+SUMIF(R8!$B$3,$B171,R8!$I$3)+SUMIF(R7!$B$3,$B171,R7!$D$3)+SUMIF(R8!$B$3,$B171,R8!$F$3)</f>
        <v>0</v>
      </c>
      <c r="T171" s="103" t="n">
        <f aca="false">B171</f>
        <v>41974</v>
      </c>
    </row>
    <row r="172" customFormat="false" ht="12.75" hidden="false" customHeight="false" outlineLevel="0" collapsed="false">
      <c r="A172" s="102" t="n">
        <f aca="false">I172+N172+S172</f>
        <v>0</v>
      </c>
      <c r="B172" s="103" t="n">
        <f aca="false">Months!F172</f>
        <v>42005</v>
      </c>
      <c r="I172" s="102" t="n">
        <f aca="false">SUMIF(R10!$B$3,$B172,R10!$D$3)+SUMIF(R2!$B$3,$B172,R2!$I$3)+SUMIF(R1!$B$3,$B172,R1!$D$3)+SUMIF(R2!$B$3,$B172,R2!$F$3)</f>
        <v>0</v>
      </c>
      <c r="J172" s="103" t="n">
        <f aca="false">B172</f>
        <v>42005</v>
      </c>
      <c r="N172" s="102" t="n">
        <f aca="false">SUMIF(R11!$B$3,$B172,R11!$D$3)+SUMIF(R5!$B$3,$B172,R5!$I$3)+SUMIF(R4!$B$3,$B172,R4!$D$3)+SUMIF(R5!$B$3,$B172,R5!$F$3)</f>
        <v>0</v>
      </c>
      <c r="O172" s="103" t="n">
        <f aca="false">B172</f>
        <v>42005</v>
      </c>
      <c r="S172" s="102" t="n">
        <f aca="false">SUMIF(R12!$B$3,$B172,R12!$D$3)+SUMIF(R8!$B$3,$B172,R8!$I$3)+SUMIF(R7!$B$3,$B172,R7!$D$3)+SUMIF(R8!$B$3,$B172,R8!$F$3)</f>
        <v>0</v>
      </c>
      <c r="T172" s="103" t="n">
        <f aca="false">B172</f>
        <v>42005</v>
      </c>
    </row>
    <row r="173" customFormat="false" ht="12.75" hidden="false" customHeight="false" outlineLevel="0" collapsed="false">
      <c r="A173" s="102" t="n">
        <f aca="false">I173+N173+S173</f>
        <v>0</v>
      </c>
      <c r="B173" s="103" t="n">
        <f aca="false">Months!F173</f>
        <v>42036</v>
      </c>
      <c r="I173" s="102" t="n">
        <f aca="false">SUMIF(R10!$B$3,$B173,R10!$D$3)+SUMIF(R2!$B$3,$B173,R2!$I$3)+SUMIF(R1!$B$3,$B173,R1!$D$3)+SUMIF(R2!$B$3,$B173,R2!$F$3)</f>
        <v>0</v>
      </c>
      <c r="J173" s="103" t="n">
        <f aca="false">B173</f>
        <v>42036</v>
      </c>
      <c r="N173" s="102" t="n">
        <f aca="false">SUMIF(R11!$B$3,$B173,R11!$D$3)+SUMIF(R5!$B$3,$B173,R5!$I$3)+SUMIF(R4!$B$3,$B173,R4!$D$3)+SUMIF(R5!$B$3,$B173,R5!$F$3)</f>
        <v>0</v>
      </c>
      <c r="O173" s="103" t="n">
        <f aca="false">B173</f>
        <v>42036</v>
      </c>
      <c r="S173" s="102" t="n">
        <f aca="false">SUMIF(R12!$B$3,$B173,R12!$D$3)+SUMIF(R8!$B$3,$B173,R8!$I$3)+SUMIF(R7!$B$3,$B173,R7!$D$3)+SUMIF(R8!$B$3,$B173,R8!$F$3)</f>
        <v>0</v>
      </c>
      <c r="T173" s="103" t="n">
        <f aca="false">B173</f>
        <v>42036</v>
      </c>
    </row>
    <row r="174" customFormat="false" ht="12.75" hidden="false" customHeight="false" outlineLevel="0" collapsed="false">
      <c r="A174" s="102" t="n">
        <f aca="false">I174+N174+S174</f>
        <v>0</v>
      </c>
      <c r="B174" s="103" t="n">
        <f aca="false">Months!F174</f>
        <v>42064</v>
      </c>
      <c r="I174" s="102" t="n">
        <f aca="false">SUMIF(R10!$B$3,$B174,R10!$D$3)+SUMIF(R2!$B$3,$B174,R2!$I$3)+SUMIF(R1!$B$3,$B174,R1!$D$3)+SUMIF(R2!$B$3,$B174,R2!$F$3)</f>
        <v>0</v>
      </c>
      <c r="J174" s="103" t="n">
        <f aca="false">B174</f>
        <v>42064</v>
      </c>
      <c r="N174" s="102" t="n">
        <f aca="false">SUMIF(R11!$B$3,$B174,R11!$D$3)+SUMIF(R5!$B$3,$B174,R5!$I$3)+SUMIF(R4!$B$3,$B174,R4!$D$3)+SUMIF(R5!$B$3,$B174,R5!$F$3)</f>
        <v>0</v>
      </c>
      <c r="O174" s="103" t="n">
        <f aca="false">B174</f>
        <v>42064</v>
      </c>
      <c r="S174" s="102" t="n">
        <f aca="false">SUMIF(R12!$B$3,$B174,R12!$D$3)+SUMIF(R8!$B$3,$B174,R8!$I$3)+SUMIF(R7!$B$3,$B174,R7!$D$3)+SUMIF(R8!$B$3,$B174,R8!$F$3)</f>
        <v>0</v>
      </c>
      <c r="T174" s="103" t="n">
        <f aca="false">B174</f>
        <v>42064</v>
      </c>
    </row>
    <row r="175" customFormat="false" ht="12.75" hidden="false" customHeight="false" outlineLevel="0" collapsed="false">
      <c r="A175" s="102" t="n">
        <f aca="false">I175+N175+S175</f>
        <v>0</v>
      </c>
      <c r="B175" s="103" t="n">
        <f aca="false">Months!F175</f>
        <v>42095</v>
      </c>
      <c r="I175" s="102" t="n">
        <f aca="false">SUMIF(R10!$B$3,$B175,R10!$D$3)+SUMIF(R2!$B$3,$B175,R2!$I$3)+SUMIF(R1!$B$3,$B175,R1!$D$3)+SUMIF(R2!$B$3,$B175,R2!$F$3)</f>
        <v>0</v>
      </c>
      <c r="J175" s="103" t="n">
        <f aca="false">B175</f>
        <v>42095</v>
      </c>
      <c r="N175" s="102" t="n">
        <f aca="false">SUMIF(R11!$B$3,$B175,R11!$D$3)+SUMIF(R5!$B$3,$B175,R5!$I$3)+SUMIF(R4!$B$3,$B175,R4!$D$3)+SUMIF(R5!$B$3,$B175,R5!$F$3)</f>
        <v>0</v>
      </c>
      <c r="O175" s="103" t="n">
        <f aca="false">B175</f>
        <v>42095</v>
      </c>
      <c r="S175" s="102" t="n">
        <f aca="false">SUMIF(R12!$B$3,$B175,R12!$D$3)+SUMIF(R8!$B$3,$B175,R8!$I$3)+SUMIF(R7!$B$3,$B175,R7!$D$3)+SUMIF(R8!$B$3,$B175,R8!$F$3)</f>
        <v>0</v>
      </c>
      <c r="T175" s="103" t="n">
        <f aca="false">B175</f>
        <v>42095</v>
      </c>
    </row>
    <row r="176" customFormat="false" ht="12.75" hidden="false" customHeight="false" outlineLevel="0" collapsed="false">
      <c r="A176" s="102" t="n">
        <f aca="false">I176+N176+S176</f>
        <v>0</v>
      </c>
      <c r="B176" s="103" t="n">
        <f aca="false">Months!F176</f>
        <v>42125</v>
      </c>
      <c r="I176" s="102" t="n">
        <f aca="false">SUMIF(R10!$B$3,$B176,R10!$D$3)+SUMIF(R2!$B$3,$B176,R2!$I$3)+SUMIF(R1!$B$3,$B176,R1!$D$3)+SUMIF(R2!$B$3,$B176,R2!$F$3)</f>
        <v>0</v>
      </c>
      <c r="J176" s="103" t="n">
        <f aca="false">B176</f>
        <v>42125</v>
      </c>
      <c r="N176" s="102" t="n">
        <f aca="false">SUMIF(R11!$B$3,$B176,R11!$D$3)+SUMIF(R5!$B$3,$B176,R5!$I$3)+SUMIF(R4!$B$3,$B176,R4!$D$3)+SUMIF(R5!$B$3,$B176,R5!$F$3)</f>
        <v>0</v>
      </c>
      <c r="O176" s="103" t="n">
        <f aca="false">B176</f>
        <v>42125</v>
      </c>
      <c r="S176" s="102" t="n">
        <f aca="false">SUMIF(R12!$B$3,$B176,R12!$D$3)+SUMIF(R8!$B$3,$B176,R8!$I$3)+SUMIF(R7!$B$3,$B176,R7!$D$3)+SUMIF(R8!$B$3,$B176,R8!$F$3)</f>
        <v>0</v>
      </c>
      <c r="T176" s="103" t="n">
        <f aca="false">B176</f>
        <v>42125</v>
      </c>
    </row>
    <row r="177" customFormat="false" ht="12.75" hidden="false" customHeight="false" outlineLevel="0" collapsed="false">
      <c r="A177" s="102" t="n">
        <f aca="false">I177+N177+S177</f>
        <v>0</v>
      </c>
      <c r="B177" s="103" t="n">
        <f aca="false">Months!F177</f>
        <v>42156</v>
      </c>
      <c r="I177" s="102" t="n">
        <f aca="false">SUMIF(R10!$B$3,$B177,R10!$D$3)+SUMIF(R2!$B$3,$B177,R2!$I$3)+SUMIF(R1!$B$3,$B177,R1!$D$3)+SUMIF(R2!$B$3,$B177,R2!$F$3)</f>
        <v>0</v>
      </c>
      <c r="J177" s="103" t="n">
        <f aca="false">B177</f>
        <v>42156</v>
      </c>
      <c r="N177" s="102" t="n">
        <f aca="false">SUMIF(R11!$B$3,$B177,R11!$D$3)+SUMIF(R5!$B$3,$B177,R5!$I$3)+SUMIF(R4!$B$3,$B177,R4!$D$3)+SUMIF(R5!$B$3,$B177,R5!$F$3)</f>
        <v>0</v>
      </c>
      <c r="O177" s="103" t="n">
        <f aca="false">B177</f>
        <v>42156</v>
      </c>
      <c r="S177" s="102" t="n">
        <f aca="false">SUMIF(R12!$B$3,$B177,R12!$D$3)+SUMIF(R8!$B$3,$B177,R8!$I$3)+SUMIF(R7!$B$3,$B177,R7!$D$3)+SUMIF(R8!$B$3,$B177,R8!$F$3)</f>
        <v>0</v>
      </c>
      <c r="T177" s="103" t="n">
        <f aca="false">B177</f>
        <v>42156</v>
      </c>
    </row>
    <row r="178" customFormat="false" ht="12.75" hidden="false" customHeight="false" outlineLevel="0" collapsed="false">
      <c r="A178" s="102" t="n">
        <f aca="false">I178+N178+S178</f>
        <v>0</v>
      </c>
      <c r="B178" s="103" t="n">
        <f aca="false">Months!F178</f>
        <v>42186</v>
      </c>
      <c r="I178" s="102" t="n">
        <f aca="false">SUMIF(R10!$B$3,$B178,R10!$D$3)+SUMIF(R2!$B$3,$B178,R2!$I$3)+SUMIF(R1!$B$3,$B178,R1!$D$3)+SUMIF(R2!$B$3,$B178,R2!$F$3)</f>
        <v>0</v>
      </c>
      <c r="J178" s="103" t="n">
        <f aca="false">B178</f>
        <v>42186</v>
      </c>
      <c r="N178" s="102" t="n">
        <f aca="false">SUMIF(R11!$B$3,$B178,R11!$D$3)+SUMIF(R5!$B$3,$B178,R5!$I$3)+SUMIF(R4!$B$3,$B178,R4!$D$3)+SUMIF(R5!$B$3,$B178,R5!$F$3)</f>
        <v>0</v>
      </c>
      <c r="O178" s="103" t="n">
        <f aca="false">B178</f>
        <v>42186</v>
      </c>
      <c r="S178" s="102" t="n">
        <f aca="false">SUMIF(R12!$B$3,$B178,R12!$D$3)+SUMIF(R8!$B$3,$B178,R8!$I$3)+SUMIF(R7!$B$3,$B178,R7!$D$3)+SUMIF(R8!$B$3,$B178,R8!$F$3)</f>
        <v>0</v>
      </c>
      <c r="T178" s="103" t="n">
        <f aca="false">B178</f>
        <v>42186</v>
      </c>
    </row>
    <row r="179" customFormat="false" ht="12.75" hidden="false" customHeight="false" outlineLevel="0" collapsed="false">
      <c r="A179" s="102" t="n">
        <f aca="false">I179+N179+S179</f>
        <v>0</v>
      </c>
      <c r="B179" s="103" t="n">
        <f aca="false">Months!F179</f>
        <v>42217</v>
      </c>
      <c r="I179" s="102" t="n">
        <f aca="false">SUMIF(R10!$B$3,$B179,R10!$D$3)+SUMIF(R2!$B$3,$B179,R2!$I$3)+SUMIF(R1!$B$3,$B179,R1!$D$3)+SUMIF(R2!$B$3,$B179,R2!$F$3)</f>
        <v>0</v>
      </c>
      <c r="J179" s="103" t="n">
        <f aca="false">B179</f>
        <v>42217</v>
      </c>
      <c r="N179" s="102" t="n">
        <f aca="false">SUMIF(R11!$B$3,$B179,R11!$D$3)+SUMIF(R5!$B$3,$B179,R5!$I$3)+SUMIF(R4!$B$3,$B179,R4!$D$3)+SUMIF(R5!$B$3,$B179,R5!$F$3)</f>
        <v>0</v>
      </c>
      <c r="O179" s="103" t="n">
        <f aca="false">B179</f>
        <v>42217</v>
      </c>
      <c r="S179" s="102" t="n">
        <f aca="false">SUMIF(R12!$B$3,$B179,R12!$D$3)+SUMIF(R8!$B$3,$B179,R8!$I$3)+SUMIF(R7!$B$3,$B179,R7!$D$3)+SUMIF(R8!$B$3,$B179,R8!$F$3)</f>
        <v>0</v>
      </c>
      <c r="T179" s="103" t="n">
        <f aca="false">B179</f>
        <v>42217</v>
      </c>
    </row>
    <row r="180" customFormat="false" ht="12.75" hidden="false" customHeight="false" outlineLevel="0" collapsed="false">
      <c r="A180" s="102" t="n">
        <f aca="false">I180+N180+S180</f>
        <v>0</v>
      </c>
      <c r="B180" s="103" t="n">
        <f aca="false">Months!F180</f>
        <v>42248</v>
      </c>
      <c r="I180" s="102" t="n">
        <f aca="false">SUMIF(R10!$B$3,$B180,R10!$D$3)+SUMIF(R2!$B$3,$B180,R2!$I$3)+SUMIF(R1!$B$3,$B180,R1!$D$3)+SUMIF(R2!$B$3,$B180,R2!$F$3)</f>
        <v>0</v>
      </c>
      <c r="J180" s="103" t="n">
        <f aca="false">B180</f>
        <v>42248</v>
      </c>
      <c r="N180" s="102" t="n">
        <f aca="false">SUMIF(R11!$B$3,$B180,R11!$D$3)+SUMIF(R5!$B$3,$B180,R5!$I$3)+SUMIF(R4!$B$3,$B180,R4!$D$3)+SUMIF(R5!$B$3,$B180,R5!$F$3)</f>
        <v>0</v>
      </c>
      <c r="O180" s="103" t="n">
        <f aca="false">B180</f>
        <v>42248</v>
      </c>
      <c r="S180" s="102" t="n">
        <f aca="false">SUMIF(R12!$B$3,$B180,R12!$D$3)+SUMIF(R8!$B$3,$B180,R8!$I$3)+SUMIF(R7!$B$3,$B180,R7!$D$3)+SUMIF(R8!$B$3,$B180,R8!$F$3)</f>
        <v>0</v>
      </c>
      <c r="T180" s="103" t="n">
        <f aca="false">B180</f>
        <v>42248</v>
      </c>
    </row>
    <row r="181" customFormat="false" ht="12.75" hidden="false" customHeight="false" outlineLevel="0" collapsed="false">
      <c r="A181" s="102" t="n">
        <f aca="false">I181+N181+S181</f>
        <v>0</v>
      </c>
      <c r="B181" s="103" t="n">
        <f aca="false">Months!F181</f>
        <v>42278</v>
      </c>
      <c r="I181" s="102" t="n">
        <f aca="false">SUMIF(R10!$B$3,$B181,R10!$D$3)+SUMIF(R2!$B$3,$B181,R2!$I$3)+SUMIF(R1!$B$3,$B181,R1!$D$3)+SUMIF(R2!$B$3,$B181,R2!$F$3)</f>
        <v>0</v>
      </c>
      <c r="J181" s="103" t="n">
        <f aca="false">B181</f>
        <v>42278</v>
      </c>
      <c r="N181" s="102" t="n">
        <f aca="false">SUMIF(R11!$B$3,$B181,R11!$D$3)+SUMIF(R5!$B$3,$B181,R5!$I$3)+SUMIF(R4!$B$3,$B181,R4!$D$3)+SUMIF(R5!$B$3,$B181,R5!$F$3)</f>
        <v>0</v>
      </c>
      <c r="O181" s="103" t="n">
        <f aca="false">B181</f>
        <v>42278</v>
      </c>
      <c r="S181" s="102" t="n">
        <f aca="false">SUMIF(R12!$B$3,$B181,R12!$D$3)+SUMIF(R8!$B$3,$B181,R8!$I$3)+SUMIF(R7!$B$3,$B181,R7!$D$3)+SUMIF(R8!$B$3,$B181,R8!$F$3)</f>
        <v>0</v>
      </c>
      <c r="T181" s="103" t="n">
        <f aca="false">B181</f>
        <v>42278</v>
      </c>
    </row>
    <row r="182" customFormat="false" ht="12.75" hidden="false" customHeight="false" outlineLevel="0" collapsed="false">
      <c r="A182" s="102" t="n">
        <f aca="false">I182+N182+S182</f>
        <v>0</v>
      </c>
      <c r="B182" s="103" t="n">
        <f aca="false">Months!F182</f>
        <v>42309</v>
      </c>
      <c r="I182" s="102" t="n">
        <f aca="false">SUMIF(R10!$B$3,$B182,R10!$D$3)+SUMIF(R2!$B$3,$B182,R2!$I$3)+SUMIF(R1!$B$3,$B182,R1!$D$3)+SUMIF(R2!$B$3,$B182,R2!$F$3)</f>
        <v>0</v>
      </c>
      <c r="J182" s="103" t="n">
        <f aca="false">B182</f>
        <v>42309</v>
      </c>
      <c r="N182" s="102" t="n">
        <f aca="false">SUMIF(R11!$B$3,$B182,R11!$D$3)+SUMIF(R5!$B$3,$B182,R5!$I$3)+SUMIF(R4!$B$3,$B182,R4!$D$3)+SUMIF(R5!$B$3,$B182,R5!$F$3)</f>
        <v>0</v>
      </c>
      <c r="O182" s="103" t="n">
        <f aca="false">B182</f>
        <v>42309</v>
      </c>
      <c r="S182" s="102" t="n">
        <f aca="false">SUMIF(R12!$B$3,$B182,R12!$D$3)+SUMIF(R8!$B$3,$B182,R8!$I$3)+SUMIF(R7!$B$3,$B182,R7!$D$3)+SUMIF(R8!$B$3,$B182,R8!$F$3)</f>
        <v>0</v>
      </c>
      <c r="T182" s="103" t="n">
        <f aca="false">B182</f>
        <v>42309</v>
      </c>
    </row>
    <row r="183" customFormat="false" ht="12.75" hidden="false" customHeight="false" outlineLevel="0" collapsed="false">
      <c r="A183" s="102" t="n">
        <f aca="false">I183+N183+S183</f>
        <v>0</v>
      </c>
      <c r="B183" s="103" t="n">
        <f aca="false">Months!F183</f>
        <v>42339</v>
      </c>
      <c r="I183" s="102" t="n">
        <f aca="false">SUMIF(R10!$B$3,$B183,R10!$D$3)+SUMIF(R2!$B$3,$B183,R2!$I$3)+SUMIF(R1!$B$3,$B183,R1!$D$3)+SUMIF(R2!$B$3,$B183,R2!$F$3)</f>
        <v>0</v>
      </c>
      <c r="J183" s="103" t="n">
        <f aca="false">B183</f>
        <v>42339</v>
      </c>
      <c r="N183" s="102" t="n">
        <f aca="false">SUMIF(R11!$B$3,$B183,R11!$D$3)+SUMIF(R5!$B$3,$B183,R5!$I$3)+SUMIF(R4!$B$3,$B183,R4!$D$3)+SUMIF(R5!$B$3,$B183,R5!$F$3)</f>
        <v>0</v>
      </c>
      <c r="O183" s="103" t="n">
        <f aca="false">B183</f>
        <v>42339</v>
      </c>
      <c r="S183" s="102" t="n">
        <f aca="false">SUMIF(R12!$B$3,$B183,R12!$D$3)+SUMIF(R8!$B$3,$B183,R8!$I$3)+SUMIF(R7!$B$3,$B183,R7!$D$3)+SUMIF(R8!$B$3,$B183,R8!$F$3)</f>
        <v>0</v>
      </c>
      <c r="T183" s="103" t="n">
        <f aca="false">B183</f>
        <v>42339</v>
      </c>
    </row>
    <row r="184" customFormat="false" ht="12.75" hidden="false" customHeight="false" outlineLevel="0" collapsed="false">
      <c r="A184" s="102" t="n">
        <f aca="false">I184+N184+S184</f>
        <v>0</v>
      </c>
      <c r="B184" s="103" t="n">
        <f aca="false">Months!F184</f>
        <v>42370</v>
      </c>
      <c r="I184" s="102" t="n">
        <f aca="false">SUMIF(R10!$B$3,$B184,R10!$D$3)+SUMIF(R2!$B$3,$B184,R2!$I$3)+SUMIF(R1!$B$3,$B184,R1!$D$3)+SUMIF(R2!$B$3,$B184,R2!$F$3)</f>
        <v>0</v>
      </c>
      <c r="J184" s="103" t="n">
        <f aca="false">B184</f>
        <v>42370</v>
      </c>
      <c r="N184" s="102" t="n">
        <f aca="false">SUMIF(R11!$B$3,$B184,R11!$D$3)+SUMIF(R5!$B$3,$B184,R5!$I$3)+SUMIF(R4!$B$3,$B184,R4!$D$3)+SUMIF(R5!$B$3,$B184,R5!$F$3)</f>
        <v>0</v>
      </c>
      <c r="O184" s="103" t="n">
        <f aca="false">B184</f>
        <v>42370</v>
      </c>
      <c r="S184" s="102" t="n">
        <f aca="false">SUMIF(R12!$B$3,$B184,R12!$D$3)+SUMIF(R8!$B$3,$B184,R8!$I$3)+SUMIF(R7!$B$3,$B184,R7!$D$3)+SUMIF(R8!$B$3,$B184,R8!$F$3)</f>
        <v>0</v>
      </c>
      <c r="T184" s="103" t="n">
        <f aca="false">B184</f>
        <v>42370</v>
      </c>
    </row>
    <row r="185" customFormat="false" ht="12.75" hidden="false" customHeight="false" outlineLevel="0" collapsed="false">
      <c r="A185" s="102" t="n">
        <f aca="false">I185+N185+S185</f>
        <v>0</v>
      </c>
      <c r="B185" s="103" t="n">
        <f aca="false">Months!F185</f>
        <v>42401</v>
      </c>
      <c r="I185" s="102" t="n">
        <f aca="false">SUMIF(R10!$B$3,$B185,R10!$D$3)+SUMIF(R2!$B$3,$B185,R2!$I$3)+SUMIF(R1!$B$3,$B185,R1!$D$3)+SUMIF(R2!$B$3,$B185,R2!$F$3)</f>
        <v>0</v>
      </c>
      <c r="J185" s="103" t="n">
        <f aca="false">B185</f>
        <v>42401</v>
      </c>
      <c r="N185" s="102" t="n">
        <f aca="false">SUMIF(R11!$B$3,$B185,R11!$D$3)+SUMIF(R5!$B$3,$B185,R5!$I$3)+SUMIF(R4!$B$3,$B185,R4!$D$3)+SUMIF(R5!$B$3,$B185,R5!$F$3)</f>
        <v>0</v>
      </c>
      <c r="O185" s="103" t="n">
        <f aca="false">B185</f>
        <v>42401</v>
      </c>
      <c r="S185" s="102" t="n">
        <f aca="false">SUMIF(R12!$B$3,$B185,R12!$D$3)+SUMIF(R8!$B$3,$B185,R8!$I$3)+SUMIF(R7!$B$3,$B185,R7!$D$3)+SUMIF(R8!$B$3,$B185,R8!$F$3)</f>
        <v>0</v>
      </c>
      <c r="T185" s="103" t="n">
        <f aca="false">B185</f>
        <v>42401</v>
      </c>
    </row>
    <row r="186" customFormat="false" ht="12.75" hidden="false" customHeight="false" outlineLevel="0" collapsed="false">
      <c r="A186" s="102" t="n">
        <f aca="false">I186+N186+S186</f>
        <v>0</v>
      </c>
      <c r="B186" s="103" t="n">
        <f aca="false">Months!F186</f>
        <v>42430</v>
      </c>
      <c r="I186" s="102" t="n">
        <f aca="false">SUMIF(R10!$B$3,$B186,R10!$D$3)+SUMIF(R2!$B$3,$B186,R2!$I$3)+SUMIF(R1!$B$3,$B186,R1!$D$3)+SUMIF(R2!$B$3,$B186,R2!$F$3)</f>
        <v>0</v>
      </c>
      <c r="J186" s="103" t="n">
        <f aca="false">B186</f>
        <v>42430</v>
      </c>
      <c r="N186" s="102" t="n">
        <f aca="false">SUMIF(R11!$B$3,$B186,R11!$D$3)+SUMIF(R5!$B$3,$B186,R5!$I$3)+SUMIF(R4!$B$3,$B186,R4!$D$3)+SUMIF(R5!$B$3,$B186,R5!$F$3)</f>
        <v>0</v>
      </c>
      <c r="O186" s="103" t="n">
        <f aca="false">B186</f>
        <v>42430</v>
      </c>
      <c r="S186" s="102" t="n">
        <f aca="false">SUMIF(R12!$B$3,$B186,R12!$D$3)+SUMIF(R8!$B$3,$B186,R8!$I$3)+SUMIF(R7!$B$3,$B186,R7!$D$3)+SUMIF(R8!$B$3,$B186,R8!$F$3)</f>
        <v>0</v>
      </c>
      <c r="T186" s="103" t="n">
        <f aca="false">B186</f>
        <v>42430</v>
      </c>
    </row>
    <row r="187" customFormat="false" ht="12.75" hidden="false" customHeight="false" outlineLevel="0" collapsed="false">
      <c r="A187" s="102" t="n">
        <f aca="false">I187+N187+S187</f>
        <v>0</v>
      </c>
      <c r="B187" s="103" t="n">
        <f aca="false">Months!F187</f>
        <v>42461</v>
      </c>
      <c r="I187" s="102" t="n">
        <f aca="false">SUMIF(R10!$B$3,$B187,R10!$D$3)+SUMIF(R2!$B$3,$B187,R2!$I$3)+SUMIF(R1!$B$3,$B187,R1!$D$3)+SUMIF(R2!$B$3,$B187,R2!$F$3)</f>
        <v>0</v>
      </c>
      <c r="J187" s="103" t="n">
        <f aca="false">B187</f>
        <v>42461</v>
      </c>
      <c r="N187" s="102" t="n">
        <f aca="false">SUMIF(R11!$B$3,$B187,R11!$D$3)+SUMIF(R5!$B$3,$B187,R5!$I$3)+SUMIF(R4!$B$3,$B187,R4!$D$3)+SUMIF(R5!$B$3,$B187,R5!$F$3)</f>
        <v>0</v>
      </c>
      <c r="O187" s="103" t="n">
        <f aca="false">B187</f>
        <v>42461</v>
      </c>
      <c r="S187" s="102" t="n">
        <f aca="false">SUMIF(R12!$B$3,$B187,R12!$D$3)+SUMIF(R8!$B$3,$B187,R8!$I$3)+SUMIF(R7!$B$3,$B187,R7!$D$3)+SUMIF(R8!$B$3,$B187,R8!$F$3)</f>
        <v>0</v>
      </c>
      <c r="T187" s="103" t="n">
        <f aca="false">B187</f>
        <v>42461</v>
      </c>
    </row>
    <row r="188" customFormat="false" ht="12.75" hidden="false" customHeight="false" outlineLevel="0" collapsed="false">
      <c r="A188" s="102" t="n">
        <f aca="false">I188+N188+S188</f>
        <v>0</v>
      </c>
      <c r="B188" s="103" t="n">
        <f aca="false">Months!F188</f>
        <v>42491</v>
      </c>
      <c r="I188" s="102" t="n">
        <f aca="false">SUMIF(R10!$B$3,$B188,R10!$D$3)+SUMIF(R2!$B$3,$B188,R2!$I$3)+SUMIF(R1!$B$3,$B188,R1!$D$3)+SUMIF(R2!$B$3,$B188,R2!$F$3)</f>
        <v>0</v>
      </c>
      <c r="J188" s="103" t="n">
        <f aca="false">B188</f>
        <v>42491</v>
      </c>
      <c r="N188" s="102" t="n">
        <f aca="false">SUMIF(R11!$B$3,$B188,R11!$D$3)+SUMIF(R5!$B$3,$B188,R5!$I$3)+SUMIF(R4!$B$3,$B188,R4!$D$3)+SUMIF(R5!$B$3,$B188,R5!$F$3)</f>
        <v>0</v>
      </c>
      <c r="O188" s="103" t="n">
        <f aca="false">B188</f>
        <v>42491</v>
      </c>
      <c r="S188" s="102" t="n">
        <f aca="false">SUMIF(R12!$B$3,$B188,R12!$D$3)+SUMIF(R8!$B$3,$B188,R8!$I$3)+SUMIF(R7!$B$3,$B188,R7!$D$3)+SUMIF(R8!$B$3,$B188,R8!$F$3)</f>
        <v>0</v>
      </c>
      <c r="T188" s="103" t="n">
        <f aca="false">B188</f>
        <v>42491</v>
      </c>
    </row>
    <row r="189" customFormat="false" ht="12.75" hidden="false" customHeight="false" outlineLevel="0" collapsed="false">
      <c r="A189" s="102" t="n">
        <f aca="false">I189+N189+S189</f>
        <v>0</v>
      </c>
      <c r="B189" s="103" t="n">
        <f aca="false">Months!F189</f>
        <v>42522</v>
      </c>
      <c r="I189" s="102" t="n">
        <f aca="false">SUMIF(R10!$B$3,$B189,R10!$D$3)+SUMIF(R2!$B$3,$B189,R2!$I$3)+SUMIF(R1!$B$3,$B189,R1!$D$3)+SUMIF(R2!$B$3,$B189,R2!$F$3)</f>
        <v>0</v>
      </c>
      <c r="J189" s="103" t="n">
        <f aca="false">B189</f>
        <v>42522</v>
      </c>
      <c r="N189" s="102" t="n">
        <f aca="false">SUMIF(R11!$B$3,$B189,R11!$D$3)+SUMIF(R5!$B$3,$B189,R5!$I$3)+SUMIF(R4!$B$3,$B189,R4!$D$3)+SUMIF(R5!$B$3,$B189,R5!$F$3)</f>
        <v>0</v>
      </c>
      <c r="O189" s="103" t="n">
        <f aca="false">B189</f>
        <v>42522</v>
      </c>
      <c r="S189" s="102" t="n">
        <f aca="false">SUMIF(R12!$B$3,$B189,R12!$D$3)+SUMIF(R8!$B$3,$B189,R8!$I$3)+SUMIF(R7!$B$3,$B189,R7!$D$3)+SUMIF(R8!$B$3,$B189,R8!$F$3)</f>
        <v>0</v>
      </c>
      <c r="T189" s="103" t="n">
        <f aca="false">B189</f>
        <v>42522</v>
      </c>
    </row>
    <row r="190" customFormat="false" ht="12.75" hidden="false" customHeight="false" outlineLevel="0" collapsed="false">
      <c r="A190" s="102" t="n">
        <f aca="false">I190+N190+S190</f>
        <v>0</v>
      </c>
      <c r="B190" s="103" t="n">
        <f aca="false">Months!F190</f>
        <v>42552</v>
      </c>
      <c r="I190" s="102" t="n">
        <f aca="false">SUMIF(R10!$B$3,$B190,R10!$D$3)+SUMIF(R2!$B$3,$B190,R2!$I$3)+SUMIF(R1!$B$3,$B190,R1!$D$3)+SUMIF(R2!$B$3,$B190,R2!$F$3)</f>
        <v>0</v>
      </c>
      <c r="J190" s="103" t="n">
        <f aca="false">B190</f>
        <v>42552</v>
      </c>
      <c r="N190" s="102" t="n">
        <f aca="false">SUMIF(R11!$B$3,$B190,R11!$D$3)+SUMIF(R5!$B$3,$B190,R5!$I$3)+SUMIF(R4!$B$3,$B190,R4!$D$3)+SUMIF(R5!$B$3,$B190,R5!$F$3)</f>
        <v>0</v>
      </c>
      <c r="O190" s="103" t="n">
        <f aca="false">B190</f>
        <v>42552</v>
      </c>
      <c r="S190" s="102" t="n">
        <f aca="false">SUMIF(R12!$B$3,$B190,R12!$D$3)+SUMIF(R8!$B$3,$B190,R8!$I$3)+SUMIF(R7!$B$3,$B190,R7!$D$3)+SUMIF(R8!$B$3,$B190,R8!$F$3)</f>
        <v>0</v>
      </c>
      <c r="T190" s="103" t="n">
        <f aca="false">B190</f>
        <v>42552</v>
      </c>
    </row>
    <row r="191" customFormat="false" ht="12.75" hidden="false" customHeight="false" outlineLevel="0" collapsed="false">
      <c r="A191" s="102" t="n">
        <f aca="false">I191+N191+S191</f>
        <v>0</v>
      </c>
      <c r="B191" s="103" t="n">
        <f aca="false">Months!F191</f>
        <v>42583</v>
      </c>
      <c r="I191" s="102" t="n">
        <f aca="false">SUMIF(R10!$B$3,$B191,R10!$D$3)+SUMIF(R2!$B$3,$B191,R2!$I$3)+SUMIF(R1!$B$3,$B191,R1!$D$3)+SUMIF(R2!$B$3,$B191,R2!$F$3)</f>
        <v>0</v>
      </c>
      <c r="J191" s="103" t="n">
        <f aca="false">B191</f>
        <v>42583</v>
      </c>
      <c r="N191" s="102" t="n">
        <f aca="false">SUMIF(R11!$B$3,$B191,R11!$D$3)+SUMIF(R5!$B$3,$B191,R5!$I$3)+SUMIF(R4!$B$3,$B191,R4!$D$3)+SUMIF(R5!$B$3,$B191,R5!$F$3)</f>
        <v>0</v>
      </c>
      <c r="O191" s="103" t="n">
        <f aca="false">B191</f>
        <v>42583</v>
      </c>
      <c r="S191" s="102" t="n">
        <f aca="false">SUMIF(R12!$B$3,$B191,R12!$D$3)+SUMIF(R8!$B$3,$B191,R8!$I$3)+SUMIF(R7!$B$3,$B191,R7!$D$3)+SUMIF(R8!$B$3,$B191,R8!$F$3)</f>
        <v>0</v>
      </c>
      <c r="T191" s="103" t="n">
        <f aca="false">B191</f>
        <v>42583</v>
      </c>
    </row>
    <row r="192" customFormat="false" ht="12.75" hidden="false" customHeight="false" outlineLevel="0" collapsed="false">
      <c r="A192" s="102" t="n">
        <f aca="false">I192+N192+S192</f>
        <v>0</v>
      </c>
      <c r="B192" s="103" t="n">
        <f aca="false">Months!F192</f>
        <v>42614</v>
      </c>
      <c r="I192" s="102" t="n">
        <f aca="false">SUMIF(R10!$B$3,$B192,R10!$D$3)+SUMIF(R2!$B$3,$B192,R2!$I$3)+SUMIF(R1!$B$3,$B192,R1!$D$3)+SUMIF(R2!$B$3,$B192,R2!$F$3)</f>
        <v>0</v>
      </c>
      <c r="J192" s="103" t="n">
        <f aca="false">B192</f>
        <v>42614</v>
      </c>
      <c r="N192" s="102" t="n">
        <f aca="false">SUMIF(R11!$B$3,$B192,R11!$D$3)+SUMIF(R5!$B$3,$B192,R5!$I$3)+SUMIF(R4!$B$3,$B192,R4!$D$3)+SUMIF(R5!$B$3,$B192,R5!$F$3)</f>
        <v>0</v>
      </c>
      <c r="O192" s="103" t="n">
        <f aca="false">B192</f>
        <v>42614</v>
      </c>
      <c r="S192" s="102" t="n">
        <f aca="false">SUMIF(R12!$B$3,$B192,R12!$D$3)+SUMIF(R8!$B$3,$B192,R8!$I$3)+SUMIF(R7!$B$3,$B192,R7!$D$3)+SUMIF(R8!$B$3,$B192,R8!$F$3)</f>
        <v>0</v>
      </c>
      <c r="T192" s="103" t="n">
        <f aca="false">B192</f>
        <v>42614</v>
      </c>
    </row>
    <row r="193" customFormat="false" ht="12.75" hidden="false" customHeight="false" outlineLevel="0" collapsed="false">
      <c r="A193" s="102" t="n">
        <f aca="false">I193+N193+S193</f>
        <v>0</v>
      </c>
      <c r="B193" s="103" t="n">
        <f aca="false">Months!F193</f>
        <v>42644</v>
      </c>
      <c r="I193" s="102" t="n">
        <f aca="false">SUMIF(R10!$B$3,$B193,R10!$D$3)+SUMIF(R2!$B$3,$B193,R2!$I$3)+SUMIF(R1!$B$3,$B193,R1!$D$3)+SUMIF(R2!$B$3,$B193,R2!$F$3)</f>
        <v>0</v>
      </c>
      <c r="J193" s="103" t="n">
        <f aca="false">B193</f>
        <v>42644</v>
      </c>
      <c r="N193" s="102" t="n">
        <f aca="false">SUMIF(R11!$B$3,$B193,R11!$D$3)+SUMIF(R5!$B$3,$B193,R5!$I$3)+SUMIF(R4!$B$3,$B193,R4!$D$3)+SUMIF(R5!$B$3,$B193,R5!$F$3)</f>
        <v>0</v>
      </c>
      <c r="O193" s="103" t="n">
        <f aca="false">B193</f>
        <v>42644</v>
      </c>
      <c r="S193" s="102" t="n">
        <f aca="false">SUMIF(R12!$B$3,$B193,R12!$D$3)+SUMIF(R8!$B$3,$B193,R8!$I$3)+SUMIF(R7!$B$3,$B193,R7!$D$3)+SUMIF(R8!$B$3,$B193,R8!$F$3)</f>
        <v>0</v>
      </c>
      <c r="T193" s="103" t="n">
        <f aca="false">B193</f>
        <v>42644</v>
      </c>
    </row>
    <row r="194" customFormat="false" ht="12.75" hidden="false" customHeight="false" outlineLevel="0" collapsed="false">
      <c r="A194" s="102" t="n">
        <f aca="false">I194+N194+S194</f>
        <v>0</v>
      </c>
      <c r="B194" s="103" t="n">
        <f aca="false">Months!F194</f>
        <v>42675</v>
      </c>
      <c r="I194" s="102" t="n">
        <f aca="false">SUMIF(R10!$B$3,$B194,R10!$D$3)+SUMIF(R2!$B$3,$B194,R2!$I$3)+SUMIF(R1!$B$3,$B194,R1!$D$3)+SUMIF(R2!$B$3,$B194,R2!$F$3)</f>
        <v>0</v>
      </c>
      <c r="J194" s="103" t="n">
        <f aca="false">B194</f>
        <v>42675</v>
      </c>
      <c r="N194" s="102" t="n">
        <f aca="false">SUMIF(R11!$B$3,$B194,R11!$D$3)+SUMIF(R5!$B$3,$B194,R5!$I$3)+SUMIF(R4!$B$3,$B194,R4!$D$3)+SUMIF(R5!$B$3,$B194,R5!$F$3)</f>
        <v>0</v>
      </c>
      <c r="O194" s="103" t="n">
        <f aca="false">B194</f>
        <v>42675</v>
      </c>
      <c r="S194" s="102" t="n">
        <f aca="false">SUMIF(R12!$B$3,$B194,R12!$D$3)+SUMIF(R8!$B$3,$B194,R8!$I$3)+SUMIF(R7!$B$3,$B194,R7!$D$3)+SUMIF(R8!$B$3,$B194,R8!$F$3)</f>
        <v>0</v>
      </c>
      <c r="T194" s="103" t="n">
        <f aca="false">B194</f>
        <v>42675</v>
      </c>
    </row>
    <row r="195" customFormat="false" ht="12.75" hidden="false" customHeight="false" outlineLevel="0" collapsed="false">
      <c r="A195" s="102" t="n">
        <f aca="false">I195+N195+S195</f>
        <v>0</v>
      </c>
      <c r="B195" s="103" t="n">
        <f aca="false">Months!F195</f>
        <v>42705</v>
      </c>
      <c r="I195" s="102" t="n">
        <f aca="false">SUMIF(R10!$B$3,$B195,R10!$D$3)+SUMIF(R2!$B$3,$B195,R2!$I$3)+SUMIF(R1!$B$3,$B195,R1!$D$3)+SUMIF(R2!$B$3,$B195,R2!$F$3)</f>
        <v>0</v>
      </c>
      <c r="J195" s="103" t="n">
        <f aca="false">B195</f>
        <v>42705</v>
      </c>
      <c r="N195" s="102" t="n">
        <f aca="false">SUMIF(R11!$B$3,$B195,R11!$D$3)+SUMIF(R5!$B$3,$B195,R5!$I$3)+SUMIF(R4!$B$3,$B195,R4!$D$3)+SUMIF(R5!$B$3,$B195,R5!$F$3)</f>
        <v>0</v>
      </c>
      <c r="O195" s="103" t="n">
        <f aca="false">B195</f>
        <v>42705</v>
      </c>
      <c r="S195" s="102" t="n">
        <f aca="false">SUMIF(R12!$B$3,$B195,R12!$D$3)+SUMIF(R8!$B$3,$B195,R8!$I$3)+SUMIF(R7!$B$3,$B195,R7!$D$3)+SUMIF(R8!$B$3,$B195,R8!$F$3)</f>
        <v>0</v>
      </c>
      <c r="T195" s="103" t="n">
        <f aca="false">B195</f>
        <v>42705</v>
      </c>
    </row>
    <row r="196" customFormat="false" ht="12.75" hidden="false" customHeight="false" outlineLevel="0" collapsed="false">
      <c r="A196" s="102" t="n">
        <f aca="false">I196+N196+S196</f>
        <v>0</v>
      </c>
      <c r="B196" s="103" t="n">
        <f aca="false">Months!F196</f>
        <v>42736</v>
      </c>
      <c r="I196" s="102" t="n">
        <f aca="false">SUMIF(R10!$B$3,$B196,R10!$D$3)+SUMIF(R2!$B$3,$B196,R2!$I$3)+SUMIF(R1!$B$3,$B196,R1!$D$3)+SUMIF(R2!$B$3,$B196,R2!$F$3)</f>
        <v>0</v>
      </c>
      <c r="J196" s="103" t="n">
        <f aca="false">B196</f>
        <v>42736</v>
      </c>
      <c r="N196" s="102" t="n">
        <f aca="false">SUMIF(R11!$B$3,$B196,R11!$D$3)+SUMIF(R5!$B$3,$B196,R5!$I$3)+SUMIF(R4!$B$3,$B196,R4!$D$3)+SUMIF(R5!$B$3,$B196,R5!$F$3)</f>
        <v>0</v>
      </c>
      <c r="O196" s="103" t="n">
        <f aca="false">B196</f>
        <v>42736</v>
      </c>
      <c r="S196" s="102" t="n">
        <f aca="false">SUMIF(R12!$B$3,$B196,R12!$D$3)+SUMIF(R8!$B$3,$B196,R8!$I$3)+SUMIF(R7!$B$3,$B196,R7!$D$3)+SUMIF(R8!$B$3,$B196,R8!$F$3)</f>
        <v>0</v>
      </c>
      <c r="T196" s="103" t="n">
        <f aca="false">B196</f>
        <v>42736</v>
      </c>
    </row>
    <row r="197" customFormat="false" ht="12.75" hidden="false" customHeight="false" outlineLevel="0" collapsed="false">
      <c r="A197" s="102" t="n">
        <f aca="false">I197+N197+S197</f>
        <v>0</v>
      </c>
      <c r="B197" s="103" t="n">
        <f aca="false">Months!F197</f>
        <v>42767</v>
      </c>
      <c r="I197" s="102" t="n">
        <f aca="false">SUMIF(R10!$B$3,$B197,R10!$D$3)+SUMIF(R2!$B$3,$B197,R2!$I$3)+SUMIF(R1!$B$3,$B197,R1!$D$3)+SUMIF(R2!$B$3,$B197,R2!$F$3)</f>
        <v>0</v>
      </c>
      <c r="J197" s="103" t="n">
        <f aca="false">B197</f>
        <v>42767</v>
      </c>
      <c r="N197" s="102" t="n">
        <f aca="false">SUMIF(R11!$B$3,$B197,R11!$D$3)+SUMIF(R5!$B$3,$B197,R5!$I$3)+SUMIF(R4!$B$3,$B197,R4!$D$3)+SUMIF(R5!$B$3,$B197,R5!$F$3)</f>
        <v>0</v>
      </c>
      <c r="O197" s="103" t="n">
        <f aca="false">B197</f>
        <v>42767</v>
      </c>
      <c r="S197" s="102" t="n">
        <f aca="false">SUMIF(R12!$B$3,$B197,R12!$D$3)+SUMIF(R8!$B$3,$B197,R8!$I$3)+SUMIF(R7!$B$3,$B197,R7!$D$3)+SUMIF(R8!$B$3,$B197,R8!$F$3)</f>
        <v>0</v>
      </c>
      <c r="T197" s="103" t="n">
        <f aca="false">B197</f>
        <v>42767</v>
      </c>
    </row>
    <row r="198" customFormat="false" ht="12.75" hidden="false" customHeight="false" outlineLevel="0" collapsed="false">
      <c r="A198" s="102" t="n">
        <f aca="false">I198+N198+S198</f>
        <v>0</v>
      </c>
      <c r="B198" s="103" t="n">
        <f aca="false">Months!F198</f>
        <v>42795</v>
      </c>
      <c r="I198" s="102" t="n">
        <f aca="false">SUMIF(R10!$B$3,$B198,R10!$D$3)+SUMIF(R2!$B$3,$B198,R2!$I$3)+SUMIF(R1!$B$3,$B198,R1!$D$3)+SUMIF(R2!$B$3,$B198,R2!$F$3)</f>
        <v>0</v>
      </c>
      <c r="J198" s="103" t="n">
        <f aca="false">B198</f>
        <v>42795</v>
      </c>
      <c r="N198" s="102" t="n">
        <f aca="false">SUMIF(R11!$B$3,$B198,R11!$D$3)+SUMIF(R5!$B$3,$B198,R5!$I$3)+SUMIF(R4!$B$3,$B198,R4!$D$3)+SUMIF(R5!$B$3,$B198,R5!$F$3)</f>
        <v>0</v>
      </c>
      <c r="O198" s="103" t="n">
        <f aca="false">B198</f>
        <v>42795</v>
      </c>
      <c r="S198" s="102" t="n">
        <f aca="false">SUMIF(R12!$B$3,$B198,R12!$D$3)+SUMIF(R8!$B$3,$B198,R8!$I$3)+SUMIF(R7!$B$3,$B198,R7!$D$3)+SUMIF(R8!$B$3,$B198,R8!$F$3)</f>
        <v>0</v>
      </c>
      <c r="T198" s="103" t="n">
        <f aca="false">B198</f>
        <v>42795</v>
      </c>
    </row>
    <row r="199" customFormat="false" ht="12.75" hidden="false" customHeight="false" outlineLevel="0" collapsed="false">
      <c r="A199" s="102" t="n">
        <f aca="false">I199+N199+S199</f>
        <v>0</v>
      </c>
      <c r="B199" s="103" t="n">
        <f aca="false">Months!F199</f>
        <v>42826</v>
      </c>
      <c r="I199" s="102" t="n">
        <f aca="false">SUMIF(R10!$B$3,$B199,R10!$D$3)+SUMIF(R2!$B$3,$B199,R2!$I$3)+SUMIF(R1!$B$3,$B199,R1!$D$3)+SUMIF(R2!$B$3,$B199,R2!$F$3)</f>
        <v>0</v>
      </c>
      <c r="J199" s="103" t="n">
        <f aca="false">B199</f>
        <v>42826</v>
      </c>
      <c r="N199" s="102" t="n">
        <f aca="false">SUMIF(R11!$B$3,$B199,R11!$D$3)+SUMIF(R5!$B$3,$B199,R5!$I$3)+SUMIF(R4!$B$3,$B199,R4!$D$3)+SUMIF(R5!$B$3,$B199,R5!$F$3)</f>
        <v>0</v>
      </c>
      <c r="O199" s="103" t="n">
        <f aca="false">B199</f>
        <v>42826</v>
      </c>
      <c r="S199" s="102" t="n">
        <f aca="false">SUMIF(R12!$B$3,$B199,R12!$D$3)+SUMIF(R8!$B$3,$B199,R8!$I$3)+SUMIF(R7!$B$3,$B199,R7!$D$3)+SUMIF(R8!$B$3,$B199,R8!$F$3)</f>
        <v>0</v>
      </c>
      <c r="T199" s="103" t="n">
        <f aca="false">B199</f>
        <v>42826</v>
      </c>
    </row>
    <row r="200" customFormat="false" ht="12.75" hidden="false" customHeight="false" outlineLevel="0" collapsed="false">
      <c r="A200" s="102" t="n">
        <f aca="false">I200+N200+S200</f>
        <v>0</v>
      </c>
      <c r="B200" s="103" t="n">
        <f aca="false">Months!F200</f>
        <v>42856</v>
      </c>
      <c r="I200" s="102" t="n">
        <f aca="false">SUMIF(R10!$B$3,$B200,R10!$D$3)+SUMIF(R2!$B$3,$B200,R2!$I$3)+SUMIF(R1!$B$3,$B200,R1!$D$3)+SUMIF(R2!$B$3,$B200,R2!$F$3)</f>
        <v>0</v>
      </c>
      <c r="J200" s="103" t="n">
        <f aca="false">B200</f>
        <v>42856</v>
      </c>
      <c r="N200" s="102" t="n">
        <f aca="false">SUMIF(R11!$B$3,$B200,R11!$D$3)+SUMIF(R5!$B$3,$B200,R5!$I$3)+SUMIF(R4!$B$3,$B200,R4!$D$3)+SUMIF(R5!$B$3,$B200,R5!$F$3)</f>
        <v>0</v>
      </c>
      <c r="O200" s="103" t="n">
        <f aca="false">B200</f>
        <v>42856</v>
      </c>
      <c r="S200" s="102" t="n">
        <f aca="false">SUMIF(R12!$B$3,$B200,R12!$D$3)+SUMIF(R8!$B$3,$B200,R8!$I$3)+SUMIF(R7!$B$3,$B200,R7!$D$3)+SUMIF(R8!$B$3,$B200,R8!$F$3)</f>
        <v>0</v>
      </c>
      <c r="T200" s="103" t="n">
        <f aca="false">B200</f>
        <v>42856</v>
      </c>
    </row>
    <row r="201" customFormat="false" ht="12.75" hidden="false" customHeight="false" outlineLevel="0" collapsed="false">
      <c r="A201" s="102" t="n">
        <f aca="false">I201+N201+S201</f>
        <v>0</v>
      </c>
      <c r="B201" s="103" t="n">
        <f aca="false">Months!F201</f>
        <v>42887</v>
      </c>
      <c r="I201" s="102" t="n">
        <f aca="false">SUMIF(R10!$B$3,$B201,R10!$D$3)+SUMIF(R2!$B$3,$B201,R2!$I$3)+SUMIF(R1!$B$3,$B201,R1!$D$3)+SUMIF(R2!$B$3,$B201,R2!$F$3)</f>
        <v>0</v>
      </c>
      <c r="J201" s="103" t="n">
        <f aca="false">B201</f>
        <v>42887</v>
      </c>
      <c r="N201" s="102" t="n">
        <f aca="false">SUMIF(R11!$B$3,$B201,R11!$D$3)+SUMIF(R5!$B$3,$B201,R5!$I$3)+SUMIF(R4!$B$3,$B201,R4!$D$3)+SUMIF(R5!$B$3,$B201,R5!$F$3)</f>
        <v>0</v>
      </c>
      <c r="O201" s="103" t="n">
        <f aca="false">B201</f>
        <v>42887</v>
      </c>
      <c r="S201" s="102" t="n">
        <f aca="false">SUMIF(R12!$B$3,$B201,R12!$D$3)+SUMIF(R8!$B$3,$B201,R8!$I$3)+SUMIF(R7!$B$3,$B201,R7!$D$3)+SUMIF(R8!$B$3,$B201,R8!$F$3)</f>
        <v>0</v>
      </c>
      <c r="T201" s="103" t="n">
        <f aca="false">B201</f>
        <v>42887</v>
      </c>
    </row>
    <row r="202" customFormat="false" ht="12.75" hidden="false" customHeight="false" outlineLevel="0" collapsed="false">
      <c r="A202" s="102" t="n">
        <f aca="false">I202+N202+S202</f>
        <v>0</v>
      </c>
      <c r="B202" s="103" t="n">
        <f aca="false">Months!F202</f>
        <v>42917</v>
      </c>
      <c r="I202" s="102" t="n">
        <f aca="false">SUMIF(R10!$B$3,$B202,R10!$D$3)+SUMIF(R2!$B$3,$B202,R2!$I$3)+SUMIF(R1!$B$3,$B202,R1!$D$3)+SUMIF(R2!$B$3,$B202,R2!$F$3)</f>
        <v>0</v>
      </c>
      <c r="J202" s="103" t="n">
        <f aca="false">B202</f>
        <v>42917</v>
      </c>
      <c r="N202" s="102" t="n">
        <f aca="false">SUMIF(R11!$B$3,$B202,R11!$D$3)+SUMIF(R5!$B$3,$B202,R5!$I$3)+SUMIF(R4!$B$3,$B202,R4!$D$3)+SUMIF(R5!$B$3,$B202,R5!$F$3)</f>
        <v>0</v>
      </c>
      <c r="O202" s="103" t="n">
        <f aca="false">B202</f>
        <v>42917</v>
      </c>
      <c r="S202" s="102" t="n">
        <f aca="false">SUMIF(R12!$B$3,$B202,R12!$D$3)+SUMIF(R8!$B$3,$B202,R8!$I$3)+SUMIF(R7!$B$3,$B202,R7!$D$3)+SUMIF(R8!$B$3,$B202,R8!$F$3)</f>
        <v>0</v>
      </c>
      <c r="T202" s="103" t="n">
        <f aca="false">B202</f>
        <v>42917</v>
      </c>
    </row>
    <row r="203" customFormat="false" ht="12.75" hidden="false" customHeight="false" outlineLevel="0" collapsed="false">
      <c r="A203" s="102" t="n">
        <f aca="false">I203+N203+S203</f>
        <v>0</v>
      </c>
      <c r="B203" s="103" t="n">
        <f aca="false">Months!F203</f>
        <v>42948</v>
      </c>
      <c r="I203" s="102" t="n">
        <f aca="false">SUMIF(R10!$B$3,$B203,R10!$D$3)+SUMIF(R2!$B$3,$B203,R2!$I$3)+SUMIF(R1!$B$3,$B203,R1!$D$3)+SUMIF(R2!$B$3,$B203,R2!$F$3)</f>
        <v>0</v>
      </c>
      <c r="J203" s="103" t="n">
        <f aca="false">B203</f>
        <v>42948</v>
      </c>
      <c r="N203" s="102" t="n">
        <f aca="false">SUMIF(R11!$B$3,$B203,R11!$D$3)+SUMIF(R5!$B$3,$B203,R5!$I$3)+SUMIF(R4!$B$3,$B203,R4!$D$3)+SUMIF(R5!$B$3,$B203,R5!$F$3)</f>
        <v>0</v>
      </c>
      <c r="O203" s="103" t="n">
        <f aca="false">B203</f>
        <v>42948</v>
      </c>
      <c r="S203" s="102" t="n">
        <f aca="false">SUMIF(R12!$B$3,$B203,R12!$D$3)+SUMIF(R8!$B$3,$B203,R8!$I$3)+SUMIF(R7!$B$3,$B203,R7!$D$3)+SUMIF(R8!$B$3,$B203,R8!$F$3)</f>
        <v>0</v>
      </c>
      <c r="T203" s="103" t="n">
        <f aca="false">B203</f>
        <v>42948</v>
      </c>
    </row>
    <row r="204" customFormat="false" ht="12.75" hidden="false" customHeight="false" outlineLevel="0" collapsed="false">
      <c r="A204" s="102" t="n">
        <f aca="false">I204+N204+S204</f>
        <v>0</v>
      </c>
      <c r="B204" s="103" t="n">
        <f aca="false">Months!F204</f>
        <v>42979</v>
      </c>
      <c r="I204" s="102" t="n">
        <f aca="false">SUMIF(R10!$B$3,$B204,R10!$D$3)+SUMIF(R2!$B$3,$B204,R2!$I$3)+SUMIF(R1!$B$3,$B204,R1!$D$3)+SUMIF(R2!$B$3,$B204,R2!$F$3)</f>
        <v>0</v>
      </c>
      <c r="J204" s="103" t="n">
        <f aca="false">B204</f>
        <v>42979</v>
      </c>
      <c r="N204" s="102" t="n">
        <f aca="false">SUMIF(R11!$B$3,$B204,R11!$D$3)+SUMIF(R5!$B$3,$B204,R5!$I$3)+SUMIF(R4!$B$3,$B204,R4!$D$3)+SUMIF(R5!$B$3,$B204,R5!$F$3)</f>
        <v>0</v>
      </c>
      <c r="O204" s="103" t="n">
        <f aca="false">B204</f>
        <v>42979</v>
      </c>
      <c r="S204" s="102" t="n">
        <f aca="false">SUMIF(R12!$B$3,$B204,R12!$D$3)+SUMIF(R8!$B$3,$B204,R8!$I$3)+SUMIF(R7!$B$3,$B204,R7!$D$3)+SUMIF(R8!$B$3,$B204,R8!$F$3)</f>
        <v>0</v>
      </c>
      <c r="T204" s="103" t="n">
        <f aca="false">B204</f>
        <v>42979</v>
      </c>
    </row>
    <row r="205" customFormat="false" ht="12.75" hidden="false" customHeight="false" outlineLevel="0" collapsed="false">
      <c r="A205" s="102" t="n">
        <f aca="false">I205+N205+S205</f>
        <v>0</v>
      </c>
      <c r="B205" s="103" t="n">
        <f aca="false">Months!F205</f>
        <v>43009</v>
      </c>
      <c r="I205" s="102" t="n">
        <f aca="false">SUMIF(R10!$B$3,$B205,R10!$D$3)+SUMIF(R2!$B$3,$B205,R2!$I$3)+SUMIF(R1!$B$3,$B205,R1!$D$3)+SUMIF(R2!$B$3,$B205,R2!$F$3)</f>
        <v>0</v>
      </c>
      <c r="J205" s="103" t="n">
        <f aca="false">B205</f>
        <v>43009</v>
      </c>
      <c r="N205" s="102" t="n">
        <f aca="false">SUMIF(R11!$B$3,$B205,R11!$D$3)+SUMIF(R5!$B$3,$B205,R5!$I$3)+SUMIF(R4!$B$3,$B205,R4!$D$3)+SUMIF(R5!$B$3,$B205,R5!$F$3)</f>
        <v>0</v>
      </c>
      <c r="O205" s="103" t="n">
        <f aca="false">B205</f>
        <v>43009</v>
      </c>
      <c r="S205" s="102" t="n">
        <f aca="false">SUMIF(R12!$B$3,$B205,R12!$D$3)+SUMIF(R8!$B$3,$B205,R8!$I$3)+SUMIF(R7!$B$3,$B205,R7!$D$3)+SUMIF(R8!$B$3,$B205,R8!$F$3)</f>
        <v>0</v>
      </c>
      <c r="T205" s="103" t="n">
        <f aca="false">B205</f>
        <v>43009</v>
      </c>
    </row>
    <row r="206" customFormat="false" ht="12.75" hidden="false" customHeight="false" outlineLevel="0" collapsed="false">
      <c r="A206" s="102" t="n">
        <f aca="false">I206+N206+S206</f>
        <v>0</v>
      </c>
      <c r="B206" s="103" t="n">
        <f aca="false">Months!F206</f>
        <v>43040</v>
      </c>
      <c r="I206" s="102" t="n">
        <f aca="false">SUMIF(R10!$B$3,$B206,R10!$D$3)+SUMIF(R2!$B$3,$B206,R2!$I$3)+SUMIF(R1!$B$3,$B206,R1!$D$3)+SUMIF(R2!$B$3,$B206,R2!$F$3)</f>
        <v>0</v>
      </c>
      <c r="J206" s="103" t="n">
        <f aca="false">B206</f>
        <v>43040</v>
      </c>
      <c r="N206" s="102" t="n">
        <f aca="false">SUMIF(R11!$B$3,$B206,R11!$D$3)+SUMIF(R5!$B$3,$B206,R5!$I$3)+SUMIF(R4!$B$3,$B206,R4!$D$3)+SUMIF(R5!$B$3,$B206,R5!$F$3)</f>
        <v>0</v>
      </c>
      <c r="O206" s="103" t="n">
        <f aca="false">B206</f>
        <v>43040</v>
      </c>
      <c r="S206" s="102" t="n">
        <f aca="false">SUMIF(R12!$B$3,$B206,R12!$D$3)+SUMIF(R8!$B$3,$B206,R8!$I$3)+SUMIF(R7!$B$3,$B206,R7!$D$3)+SUMIF(R8!$B$3,$B206,R8!$F$3)</f>
        <v>0</v>
      </c>
      <c r="T206" s="103" t="n">
        <f aca="false">B206</f>
        <v>43040</v>
      </c>
    </row>
    <row r="207" customFormat="false" ht="12.75" hidden="false" customHeight="false" outlineLevel="0" collapsed="false">
      <c r="A207" s="102" t="n">
        <f aca="false">I207+N207+S207</f>
        <v>0</v>
      </c>
      <c r="B207" s="103" t="n">
        <f aca="false">Months!F207</f>
        <v>43070</v>
      </c>
      <c r="I207" s="102" t="n">
        <f aca="false">SUMIF(R10!$B$3,$B207,R10!$D$3)+SUMIF(R2!$B$3,$B207,R2!$I$3)+SUMIF(R1!$B$3,$B207,R1!$D$3)+SUMIF(R2!$B$3,$B207,R2!$F$3)</f>
        <v>0</v>
      </c>
      <c r="J207" s="103" t="n">
        <f aca="false">B207</f>
        <v>43070</v>
      </c>
      <c r="N207" s="102" t="n">
        <f aca="false">SUMIF(R11!$B$3,$B207,R11!$D$3)+SUMIF(R5!$B$3,$B207,R5!$I$3)+SUMIF(R4!$B$3,$B207,R4!$D$3)+SUMIF(R5!$B$3,$B207,R5!$F$3)</f>
        <v>0</v>
      </c>
      <c r="O207" s="103" t="n">
        <f aca="false">B207</f>
        <v>43070</v>
      </c>
      <c r="S207" s="102" t="n">
        <f aca="false">SUMIF(R12!$B$3,$B207,R12!$D$3)+SUMIF(R8!$B$3,$B207,R8!$I$3)+SUMIF(R7!$B$3,$B207,R7!$D$3)+SUMIF(R8!$B$3,$B207,R8!$F$3)</f>
        <v>0</v>
      </c>
      <c r="T207" s="103" t="n">
        <f aca="false">B207</f>
        <v>43070</v>
      </c>
    </row>
    <row r="208" customFormat="false" ht="12.75" hidden="false" customHeight="false" outlineLevel="0" collapsed="false">
      <c r="A208" s="102" t="n">
        <f aca="false">I208+N208+S208</f>
        <v>0</v>
      </c>
      <c r="B208" s="103" t="n">
        <f aca="false">Months!F208</f>
        <v>43101</v>
      </c>
      <c r="I208" s="102" t="n">
        <f aca="false">SUMIF(R10!$B$3,$B208,R10!$D$3)+SUMIF(R2!$B$3,$B208,R2!$I$3)+SUMIF(R1!$B$3,$B208,R1!$D$3)+SUMIF(R2!$B$3,$B208,R2!$F$3)</f>
        <v>0</v>
      </c>
      <c r="J208" s="103" t="n">
        <f aca="false">B208</f>
        <v>43101</v>
      </c>
      <c r="N208" s="102" t="n">
        <f aca="false">SUMIF(R11!$B$3,$B208,R11!$D$3)+SUMIF(R5!$B$3,$B208,R5!$I$3)+SUMIF(R4!$B$3,$B208,R4!$D$3)+SUMIF(R5!$B$3,$B208,R5!$F$3)</f>
        <v>0</v>
      </c>
      <c r="O208" s="103" t="n">
        <f aca="false">B208</f>
        <v>43101</v>
      </c>
      <c r="S208" s="102" t="n">
        <f aca="false">SUMIF(R12!$B$3,$B208,R12!$D$3)+SUMIF(R8!$B$3,$B208,R8!$I$3)+SUMIF(R7!$B$3,$B208,R7!$D$3)+SUMIF(R8!$B$3,$B208,R8!$F$3)</f>
        <v>0</v>
      </c>
      <c r="T208" s="103" t="n">
        <f aca="false">B208</f>
        <v>43101</v>
      </c>
    </row>
    <row r="209" customFormat="false" ht="12.75" hidden="false" customHeight="false" outlineLevel="0" collapsed="false">
      <c r="A209" s="102" t="n">
        <f aca="false">I209+N209+S209</f>
        <v>0</v>
      </c>
      <c r="B209" s="103" t="n">
        <f aca="false">Months!F209</f>
        <v>43132</v>
      </c>
      <c r="I209" s="102" t="n">
        <f aca="false">SUMIF(R10!$B$3,$B209,R10!$D$3)+SUMIF(R2!$B$3,$B209,R2!$I$3)+SUMIF(R1!$B$3,$B209,R1!$D$3)+SUMIF(R2!$B$3,$B209,R2!$F$3)</f>
        <v>0</v>
      </c>
      <c r="J209" s="103" t="n">
        <f aca="false">B209</f>
        <v>43132</v>
      </c>
      <c r="N209" s="102" t="n">
        <f aca="false">SUMIF(R11!$B$3,$B209,R11!$D$3)+SUMIF(R5!$B$3,$B209,R5!$I$3)+SUMIF(R4!$B$3,$B209,R4!$D$3)+SUMIF(R5!$B$3,$B209,R5!$F$3)</f>
        <v>0</v>
      </c>
      <c r="O209" s="103" t="n">
        <f aca="false">B209</f>
        <v>43132</v>
      </c>
      <c r="S209" s="102" t="n">
        <f aca="false">SUMIF(R12!$B$3,$B209,R12!$D$3)+SUMIF(R8!$B$3,$B209,R8!$I$3)+SUMIF(R7!$B$3,$B209,R7!$D$3)+SUMIF(R8!$B$3,$B209,R8!$F$3)</f>
        <v>0</v>
      </c>
      <c r="T209" s="103" t="n">
        <f aca="false">B209</f>
        <v>43132</v>
      </c>
    </row>
    <row r="210" customFormat="false" ht="12.75" hidden="false" customHeight="false" outlineLevel="0" collapsed="false">
      <c r="A210" s="102" t="n">
        <f aca="false">I210+N210+S210</f>
        <v>0</v>
      </c>
      <c r="B210" s="103" t="n">
        <f aca="false">Months!F210</f>
        <v>43160</v>
      </c>
      <c r="I210" s="102" t="n">
        <f aca="false">SUMIF(R10!$B$3,$B210,R10!$D$3)+SUMIF(R2!$B$3,$B210,R2!$I$3)+SUMIF(R1!$B$3,$B210,R1!$D$3)+SUMIF(R2!$B$3,$B210,R2!$F$3)</f>
        <v>0</v>
      </c>
      <c r="J210" s="103" t="n">
        <f aca="false">B210</f>
        <v>43160</v>
      </c>
      <c r="N210" s="102" t="n">
        <f aca="false">SUMIF(R11!$B$3,$B210,R11!$D$3)+SUMIF(R5!$B$3,$B210,R5!$I$3)+SUMIF(R4!$B$3,$B210,R4!$D$3)+SUMIF(R5!$B$3,$B210,R5!$F$3)</f>
        <v>0</v>
      </c>
      <c r="O210" s="103" t="n">
        <f aca="false">B210</f>
        <v>43160</v>
      </c>
      <c r="S210" s="102" t="n">
        <f aca="false">SUMIF(R12!$B$3,$B210,R12!$D$3)+SUMIF(R8!$B$3,$B210,R8!$I$3)+SUMIF(R7!$B$3,$B210,R7!$D$3)+SUMIF(R8!$B$3,$B210,R8!$F$3)</f>
        <v>0</v>
      </c>
      <c r="T210" s="103" t="n">
        <f aca="false">B210</f>
        <v>43160</v>
      </c>
    </row>
    <row r="211" customFormat="false" ht="12.75" hidden="false" customHeight="false" outlineLevel="0" collapsed="false">
      <c r="A211" s="102" t="n">
        <f aca="false">I211+N211+S211</f>
        <v>0</v>
      </c>
      <c r="B211" s="103" t="n">
        <f aca="false">Months!F211</f>
        <v>43191</v>
      </c>
      <c r="I211" s="102" t="n">
        <f aca="false">SUMIF(R10!$B$3,$B211,R10!$D$3)+SUMIF(R2!$B$3,$B211,R2!$I$3)+SUMIF(R1!$B$3,$B211,R1!$D$3)+SUMIF(R2!$B$3,$B211,R2!$F$3)</f>
        <v>0</v>
      </c>
      <c r="J211" s="103" t="n">
        <f aca="false">B211</f>
        <v>43191</v>
      </c>
      <c r="N211" s="102" t="n">
        <f aca="false">SUMIF(R11!$B$3,$B211,R11!$D$3)+SUMIF(R5!$B$3,$B211,R5!$I$3)+SUMIF(R4!$B$3,$B211,R4!$D$3)+SUMIF(R5!$B$3,$B211,R5!$F$3)</f>
        <v>0</v>
      </c>
      <c r="O211" s="103" t="n">
        <f aca="false">B211</f>
        <v>43191</v>
      </c>
      <c r="S211" s="102" t="n">
        <f aca="false">SUMIF(R12!$B$3,$B211,R12!$D$3)+SUMIF(R8!$B$3,$B211,R8!$I$3)+SUMIF(R7!$B$3,$B211,R7!$D$3)+SUMIF(R8!$B$3,$B211,R8!$F$3)</f>
        <v>0</v>
      </c>
      <c r="T211" s="103" t="n">
        <f aca="false">B211</f>
        <v>43191</v>
      </c>
    </row>
    <row r="212" customFormat="false" ht="12.75" hidden="false" customHeight="false" outlineLevel="0" collapsed="false">
      <c r="A212" s="102" t="n">
        <f aca="false">I212+N212+S212</f>
        <v>0</v>
      </c>
      <c r="B212" s="103" t="n">
        <f aca="false">Months!F212</f>
        <v>43221</v>
      </c>
      <c r="I212" s="102" t="n">
        <f aca="false">SUMIF(R10!$B$3,$B212,R10!$D$3)+SUMIF(R2!$B$3,$B212,R2!$I$3)+SUMIF(R1!$B$3,$B212,R1!$D$3)+SUMIF(R2!$B$3,$B212,R2!$F$3)</f>
        <v>0</v>
      </c>
      <c r="J212" s="103" t="n">
        <f aca="false">B212</f>
        <v>43221</v>
      </c>
      <c r="N212" s="102" t="n">
        <f aca="false">SUMIF(R11!$B$3,$B212,R11!$D$3)+SUMIF(R5!$B$3,$B212,R5!$I$3)+SUMIF(R4!$B$3,$B212,R4!$D$3)+SUMIF(R5!$B$3,$B212,R5!$F$3)</f>
        <v>0</v>
      </c>
      <c r="O212" s="103" t="n">
        <f aca="false">B212</f>
        <v>43221</v>
      </c>
      <c r="S212" s="102" t="n">
        <f aca="false">SUMIF(R12!$B$3,$B212,R12!$D$3)+SUMIF(R8!$B$3,$B212,R8!$I$3)+SUMIF(R7!$B$3,$B212,R7!$D$3)+SUMIF(R8!$B$3,$B212,R8!$F$3)</f>
        <v>0</v>
      </c>
      <c r="T212" s="103" t="n">
        <f aca="false">B212</f>
        <v>43221</v>
      </c>
    </row>
    <row r="213" customFormat="false" ht="12.75" hidden="false" customHeight="false" outlineLevel="0" collapsed="false">
      <c r="A213" s="102" t="n">
        <f aca="false">I213+N213+S213</f>
        <v>0</v>
      </c>
      <c r="B213" s="103" t="n">
        <f aca="false">Months!F213</f>
        <v>43252</v>
      </c>
      <c r="I213" s="102" t="n">
        <f aca="false">SUMIF(R10!$B$3,$B213,R10!$D$3)+SUMIF(R2!$B$3,$B213,R2!$I$3)+SUMIF(R1!$B$3,$B213,R1!$D$3)+SUMIF(R2!$B$3,$B213,R2!$F$3)</f>
        <v>0</v>
      </c>
      <c r="J213" s="103" t="n">
        <f aca="false">B213</f>
        <v>43252</v>
      </c>
      <c r="N213" s="102" t="n">
        <f aca="false">SUMIF(R11!$B$3,$B213,R11!$D$3)+SUMIF(R5!$B$3,$B213,R5!$I$3)+SUMIF(R4!$B$3,$B213,R4!$D$3)+SUMIF(R5!$B$3,$B213,R5!$F$3)</f>
        <v>0</v>
      </c>
      <c r="O213" s="103" t="n">
        <f aca="false">B213</f>
        <v>43252</v>
      </c>
      <c r="S213" s="102" t="n">
        <f aca="false">SUMIF(R12!$B$3,$B213,R12!$D$3)+SUMIF(R8!$B$3,$B213,R8!$I$3)+SUMIF(R7!$B$3,$B213,R7!$D$3)+SUMIF(R8!$B$3,$B213,R8!$F$3)</f>
        <v>0</v>
      </c>
      <c r="T213" s="103" t="n">
        <f aca="false">B213</f>
        <v>43252</v>
      </c>
    </row>
    <row r="214" customFormat="false" ht="12.75" hidden="false" customHeight="false" outlineLevel="0" collapsed="false">
      <c r="A214" s="102" t="n">
        <f aca="false">I214+N214+S214</f>
        <v>0</v>
      </c>
      <c r="B214" s="103" t="n">
        <f aca="false">Months!F214</f>
        <v>43282</v>
      </c>
      <c r="I214" s="102" t="n">
        <f aca="false">SUMIF(R10!$B$3,$B214,R10!$D$3)+SUMIF(R2!$B$3,$B214,R2!$I$3)+SUMIF(R1!$B$3,$B214,R1!$D$3)+SUMIF(R2!$B$3,$B214,R2!$F$3)</f>
        <v>0</v>
      </c>
      <c r="J214" s="103" t="n">
        <f aca="false">B214</f>
        <v>43282</v>
      </c>
      <c r="N214" s="102" t="n">
        <f aca="false">SUMIF(R11!$B$3,$B214,R11!$D$3)+SUMIF(R5!$B$3,$B214,R5!$I$3)+SUMIF(R4!$B$3,$B214,R4!$D$3)+SUMIF(R5!$B$3,$B214,R5!$F$3)</f>
        <v>0</v>
      </c>
      <c r="O214" s="103" t="n">
        <f aca="false">B214</f>
        <v>43282</v>
      </c>
      <c r="S214" s="102" t="n">
        <f aca="false">SUMIF(R12!$B$3,$B214,R12!$D$3)+SUMIF(R8!$B$3,$B214,R8!$I$3)+SUMIF(R7!$B$3,$B214,R7!$D$3)+SUMIF(R8!$B$3,$B214,R8!$F$3)</f>
        <v>0</v>
      </c>
      <c r="T214" s="103" t="n">
        <f aca="false">B214</f>
        <v>43282</v>
      </c>
    </row>
    <row r="215" customFormat="false" ht="12.75" hidden="false" customHeight="false" outlineLevel="0" collapsed="false">
      <c r="A215" s="102" t="n">
        <f aca="false">I215+N215+S215</f>
        <v>0</v>
      </c>
      <c r="B215" s="103" t="n">
        <f aca="false">Months!F215</f>
        <v>43313</v>
      </c>
      <c r="I215" s="102" t="n">
        <f aca="false">SUMIF(R10!$B$3,$B215,R10!$D$3)+SUMIF(R2!$B$3,$B215,R2!$I$3)+SUMIF(R1!$B$3,$B215,R1!$D$3)+SUMIF(R2!$B$3,$B215,R2!$F$3)</f>
        <v>0</v>
      </c>
      <c r="J215" s="103" t="n">
        <f aca="false">B215</f>
        <v>43313</v>
      </c>
      <c r="N215" s="102" t="n">
        <f aca="false">SUMIF(R11!$B$3,$B215,R11!$D$3)+SUMIF(R5!$B$3,$B215,R5!$I$3)+SUMIF(R4!$B$3,$B215,R4!$D$3)+SUMIF(R5!$B$3,$B215,R5!$F$3)</f>
        <v>0</v>
      </c>
      <c r="O215" s="103" t="n">
        <f aca="false">B215</f>
        <v>43313</v>
      </c>
      <c r="S215" s="102" t="n">
        <f aca="false">SUMIF(R12!$B$3,$B215,R12!$D$3)+SUMIF(R8!$B$3,$B215,R8!$I$3)+SUMIF(R7!$B$3,$B215,R7!$D$3)+SUMIF(R8!$B$3,$B215,R8!$F$3)</f>
        <v>0</v>
      </c>
      <c r="T215" s="103" t="n">
        <f aca="false">B215</f>
        <v>43313</v>
      </c>
    </row>
    <row r="216" customFormat="false" ht="12.75" hidden="false" customHeight="false" outlineLevel="0" collapsed="false">
      <c r="A216" s="102" t="n">
        <f aca="false">I216+N216+S216</f>
        <v>0</v>
      </c>
      <c r="B216" s="103" t="n">
        <f aca="false">Months!F216</f>
        <v>43344</v>
      </c>
      <c r="I216" s="102" t="n">
        <f aca="false">SUMIF(R10!$B$3,$B216,R10!$D$3)+SUMIF(R2!$B$3,$B216,R2!$I$3)+SUMIF(R1!$B$3,$B216,R1!$D$3)+SUMIF(R2!$B$3,$B216,R2!$F$3)</f>
        <v>0</v>
      </c>
      <c r="J216" s="103" t="n">
        <f aca="false">B216</f>
        <v>43344</v>
      </c>
      <c r="N216" s="102" t="n">
        <f aca="false">SUMIF(R11!$B$3,$B216,R11!$D$3)+SUMIF(R5!$B$3,$B216,R5!$I$3)+SUMIF(R4!$B$3,$B216,R4!$D$3)+SUMIF(R5!$B$3,$B216,R5!$F$3)</f>
        <v>0</v>
      </c>
      <c r="O216" s="103" t="n">
        <f aca="false">B216</f>
        <v>43344</v>
      </c>
      <c r="S216" s="102" t="n">
        <f aca="false">SUMIF(R12!$B$3,$B216,R12!$D$3)+SUMIF(R8!$B$3,$B216,R8!$I$3)+SUMIF(R7!$B$3,$B216,R7!$D$3)+SUMIF(R8!$B$3,$B216,R8!$F$3)</f>
        <v>0</v>
      </c>
      <c r="T216" s="103" t="n">
        <f aca="false">B216</f>
        <v>43344</v>
      </c>
    </row>
    <row r="217" customFormat="false" ht="12.75" hidden="false" customHeight="false" outlineLevel="0" collapsed="false">
      <c r="A217" s="102" t="n">
        <f aca="false">I217+N217+S217</f>
        <v>0</v>
      </c>
      <c r="B217" s="103" t="n">
        <f aca="false">Months!F217</f>
        <v>43374</v>
      </c>
      <c r="I217" s="102" t="n">
        <f aca="false">SUMIF(R10!$B$3,$B217,R10!$D$3)+SUMIF(R2!$B$3,$B217,R2!$I$3)+SUMIF(R1!$B$3,$B217,R1!$D$3)+SUMIF(R2!$B$3,$B217,R2!$F$3)</f>
        <v>0</v>
      </c>
      <c r="J217" s="103" t="n">
        <f aca="false">B217</f>
        <v>43374</v>
      </c>
      <c r="N217" s="102" t="n">
        <f aca="false">SUMIF(R11!$B$3,$B217,R11!$D$3)+SUMIF(R5!$B$3,$B217,R5!$I$3)+SUMIF(R4!$B$3,$B217,R4!$D$3)+SUMIF(R5!$B$3,$B217,R5!$F$3)</f>
        <v>0</v>
      </c>
      <c r="O217" s="103" t="n">
        <f aca="false">B217</f>
        <v>43374</v>
      </c>
      <c r="S217" s="102" t="n">
        <f aca="false">SUMIF(R12!$B$3,$B217,R12!$D$3)+SUMIF(R8!$B$3,$B217,R8!$I$3)+SUMIF(R7!$B$3,$B217,R7!$D$3)+SUMIF(R8!$B$3,$B217,R8!$F$3)</f>
        <v>0</v>
      </c>
      <c r="T217" s="103" t="n">
        <f aca="false">B217</f>
        <v>43374</v>
      </c>
    </row>
    <row r="218" customFormat="false" ht="12.75" hidden="false" customHeight="false" outlineLevel="0" collapsed="false">
      <c r="A218" s="102" t="n">
        <f aca="false">I218+N218+S218</f>
        <v>0</v>
      </c>
      <c r="B218" s="103" t="n">
        <f aca="false">Months!F218</f>
        <v>43405</v>
      </c>
      <c r="I218" s="102" t="n">
        <f aca="false">SUMIF(R10!$B$3,$B218,R10!$D$3)+SUMIF(R2!$B$3,$B218,R2!$I$3)+SUMIF(R1!$B$3,$B218,R1!$D$3)+SUMIF(R2!$B$3,$B218,R2!$F$3)</f>
        <v>0</v>
      </c>
      <c r="J218" s="103" t="n">
        <f aca="false">B218</f>
        <v>43405</v>
      </c>
      <c r="N218" s="102" t="n">
        <f aca="false">SUMIF(R11!$B$3,$B218,R11!$D$3)+SUMIF(R5!$B$3,$B218,R5!$I$3)+SUMIF(R4!$B$3,$B218,R4!$D$3)+SUMIF(R5!$B$3,$B218,R5!$F$3)</f>
        <v>0</v>
      </c>
      <c r="O218" s="103" t="n">
        <f aca="false">B218</f>
        <v>43405</v>
      </c>
      <c r="S218" s="102" t="n">
        <f aca="false">SUMIF(R12!$B$3,$B218,R12!$D$3)+SUMIF(R8!$B$3,$B218,R8!$I$3)+SUMIF(R7!$B$3,$B218,R7!$D$3)+SUMIF(R8!$B$3,$B218,R8!$F$3)</f>
        <v>0</v>
      </c>
      <c r="T218" s="103" t="n">
        <f aca="false">B218</f>
        <v>43405</v>
      </c>
    </row>
    <row r="219" customFormat="false" ht="12.75" hidden="false" customHeight="false" outlineLevel="0" collapsed="false">
      <c r="A219" s="102" t="n">
        <f aca="false">I219+N219+S219</f>
        <v>0</v>
      </c>
      <c r="B219" s="103" t="n">
        <f aca="false">Months!F219</f>
        <v>43435</v>
      </c>
      <c r="I219" s="102" t="n">
        <f aca="false">SUMIF(R10!$B$3,$B219,R10!$D$3)+SUMIF(R2!$B$3,$B219,R2!$I$3)+SUMIF(R1!$B$3,$B219,R1!$D$3)+SUMIF(R2!$B$3,$B219,R2!$F$3)</f>
        <v>0</v>
      </c>
      <c r="J219" s="103" t="n">
        <f aca="false">B219</f>
        <v>43435</v>
      </c>
      <c r="N219" s="102" t="n">
        <f aca="false">SUMIF(R11!$B$3,$B219,R11!$D$3)+SUMIF(R5!$B$3,$B219,R5!$I$3)+SUMIF(R4!$B$3,$B219,R4!$D$3)+SUMIF(R5!$B$3,$B219,R5!$F$3)</f>
        <v>0</v>
      </c>
      <c r="O219" s="103" t="n">
        <f aca="false">B219</f>
        <v>43435</v>
      </c>
      <c r="S219" s="102" t="n">
        <f aca="false">SUMIF(R12!$B$3,$B219,R12!$D$3)+SUMIF(R8!$B$3,$B219,R8!$I$3)+SUMIF(R7!$B$3,$B219,R7!$D$3)+SUMIF(R8!$B$3,$B219,R8!$F$3)</f>
        <v>0</v>
      </c>
      <c r="T219" s="103" t="n">
        <f aca="false">B219</f>
        <v>43435</v>
      </c>
    </row>
    <row r="220" customFormat="false" ht="12.75" hidden="false" customHeight="false" outlineLevel="0" collapsed="false">
      <c r="A220" s="102" t="n">
        <f aca="false">I220+N220+S220</f>
        <v>0</v>
      </c>
      <c r="B220" s="103" t="n">
        <f aca="false">Months!F220</f>
        <v>43466</v>
      </c>
      <c r="I220" s="102" t="n">
        <f aca="false">SUMIF(R10!$B$3,$B220,R10!$D$3)+SUMIF(R2!$B$3,$B220,R2!$I$3)+SUMIF(R1!$B$3,$B220,R1!$D$3)+SUMIF(R2!$B$3,$B220,R2!$F$3)</f>
        <v>0</v>
      </c>
      <c r="J220" s="103" t="n">
        <f aca="false">B220</f>
        <v>43466</v>
      </c>
      <c r="N220" s="102" t="n">
        <f aca="false">SUMIF(R11!$B$3,$B220,R11!$D$3)+SUMIF(R5!$B$3,$B220,R5!$I$3)+SUMIF(R4!$B$3,$B220,R4!$D$3)+SUMIF(R5!$B$3,$B220,R5!$F$3)</f>
        <v>0</v>
      </c>
      <c r="O220" s="103" t="n">
        <f aca="false">B220</f>
        <v>43466</v>
      </c>
      <c r="S220" s="102" t="n">
        <f aca="false">SUMIF(R12!$B$3,$B220,R12!$D$3)+SUMIF(R8!$B$3,$B220,R8!$I$3)+SUMIF(R7!$B$3,$B220,R7!$D$3)+SUMIF(R8!$B$3,$B220,R8!$F$3)</f>
        <v>0</v>
      </c>
      <c r="T220" s="103" t="n">
        <f aca="false">B220</f>
        <v>43466</v>
      </c>
    </row>
    <row r="221" customFormat="false" ht="12.75" hidden="false" customHeight="false" outlineLevel="0" collapsed="false">
      <c r="A221" s="102" t="n">
        <f aca="false">I221+N221+S221</f>
        <v>0</v>
      </c>
      <c r="B221" s="103" t="n">
        <f aca="false">Months!F221</f>
        <v>43497</v>
      </c>
      <c r="I221" s="102" t="n">
        <f aca="false">SUMIF(R10!$B$3,$B221,R10!$D$3)+SUMIF(R2!$B$3,$B221,R2!$I$3)+SUMIF(R1!$B$3,$B221,R1!$D$3)+SUMIF(R2!$B$3,$B221,R2!$F$3)</f>
        <v>0</v>
      </c>
      <c r="J221" s="103" t="n">
        <f aca="false">B221</f>
        <v>43497</v>
      </c>
      <c r="N221" s="102" t="n">
        <f aca="false">SUMIF(R11!$B$3,$B221,R11!$D$3)+SUMIF(R5!$B$3,$B221,R5!$I$3)+SUMIF(R4!$B$3,$B221,R4!$D$3)+SUMIF(R5!$B$3,$B221,R5!$F$3)</f>
        <v>0</v>
      </c>
      <c r="O221" s="103" t="n">
        <f aca="false">B221</f>
        <v>43497</v>
      </c>
      <c r="S221" s="102" t="n">
        <f aca="false">SUMIF(R12!$B$3,$B221,R12!$D$3)+SUMIF(R8!$B$3,$B221,R8!$I$3)+SUMIF(R7!$B$3,$B221,R7!$D$3)+SUMIF(R8!$B$3,$B221,R8!$F$3)</f>
        <v>0</v>
      </c>
      <c r="T221" s="103" t="n">
        <f aca="false">B221</f>
        <v>43497</v>
      </c>
    </row>
    <row r="222" customFormat="false" ht="12.75" hidden="false" customHeight="false" outlineLevel="0" collapsed="false">
      <c r="A222" s="102" t="n">
        <f aca="false">I222+N222+S222</f>
        <v>0</v>
      </c>
      <c r="B222" s="103" t="n">
        <f aca="false">Months!F222</f>
        <v>43525</v>
      </c>
      <c r="I222" s="102" t="n">
        <f aca="false">SUMIF(R10!$B$3,$B222,R10!$D$3)+SUMIF(R2!$B$3,$B222,R2!$I$3)+SUMIF(R1!$B$3,$B222,R1!$D$3)+SUMIF(R2!$B$3,$B222,R2!$F$3)</f>
        <v>0</v>
      </c>
      <c r="J222" s="103" t="n">
        <f aca="false">B222</f>
        <v>43525</v>
      </c>
      <c r="N222" s="102" t="n">
        <f aca="false">SUMIF(R11!$B$3,$B222,R11!$D$3)+SUMIF(R5!$B$3,$B222,R5!$I$3)+SUMIF(R4!$B$3,$B222,R4!$D$3)+SUMIF(R5!$B$3,$B222,R5!$F$3)</f>
        <v>0</v>
      </c>
      <c r="O222" s="103" t="n">
        <f aca="false">B222</f>
        <v>43525</v>
      </c>
      <c r="S222" s="102" t="n">
        <f aca="false">SUMIF(R12!$B$3,$B222,R12!$D$3)+SUMIF(R8!$B$3,$B222,R8!$I$3)+SUMIF(R7!$B$3,$B222,R7!$D$3)+SUMIF(R8!$B$3,$B222,R8!$F$3)</f>
        <v>0</v>
      </c>
      <c r="T222" s="103" t="n">
        <f aca="false">B222</f>
        <v>43525</v>
      </c>
    </row>
    <row r="223" customFormat="false" ht="12.75" hidden="false" customHeight="false" outlineLevel="0" collapsed="false">
      <c r="A223" s="102" t="n">
        <f aca="false">I223+N223+S223</f>
        <v>0</v>
      </c>
      <c r="B223" s="103" t="n">
        <f aca="false">Months!F223</f>
        <v>43556</v>
      </c>
      <c r="I223" s="102" t="n">
        <f aca="false">SUMIF(R10!$B$3,$B223,R10!$D$3)+SUMIF(R2!$B$3,$B223,R2!$I$3)+SUMIF(R1!$B$3,$B223,R1!$D$3)+SUMIF(R2!$B$3,$B223,R2!$F$3)</f>
        <v>0</v>
      </c>
      <c r="J223" s="103" t="n">
        <f aca="false">B223</f>
        <v>43556</v>
      </c>
      <c r="N223" s="102" t="n">
        <f aca="false">SUMIF(R11!$B$3,$B223,R11!$D$3)+SUMIF(R5!$B$3,$B223,R5!$I$3)+SUMIF(R4!$B$3,$B223,R4!$D$3)+SUMIF(R5!$B$3,$B223,R5!$F$3)</f>
        <v>0</v>
      </c>
      <c r="O223" s="103" t="n">
        <f aca="false">B223</f>
        <v>43556</v>
      </c>
      <c r="S223" s="102" t="n">
        <f aca="false">SUMIF(R12!$B$3,$B223,R12!$D$3)+SUMIF(R8!$B$3,$B223,R8!$I$3)+SUMIF(R7!$B$3,$B223,R7!$D$3)+SUMIF(R8!$B$3,$B223,R8!$F$3)</f>
        <v>0</v>
      </c>
      <c r="T223" s="103" t="n">
        <f aca="false">B223</f>
        <v>43556</v>
      </c>
    </row>
    <row r="224" customFormat="false" ht="12.75" hidden="false" customHeight="false" outlineLevel="0" collapsed="false">
      <c r="A224" s="102" t="n">
        <f aca="false">I224+N224+S224</f>
        <v>0</v>
      </c>
      <c r="B224" s="103" t="n">
        <f aca="false">Months!F224</f>
        <v>43586</v>
      </c>
      <c r="I224" s="102" t="n">
        <f aca="false">SUMIF(R10!$B$3,$B224,R10!$D$3)+SUMIF(R2!$B$3,$B224,R2!$I$3)+SUMIF(R1!$B$3,$B224,R1!$D$3)+SUMIF(R2!$B$3,$B224,R2!$F$3)</f>
        <v>0</v>
      </c>
      <c r="J224" s="103" t="n">
        <f aca="false">B224</f>
        <v>43586</v>
      </c>
      <c r="N224" s="102" t="n">
        <f aca="false">SUMIF(R11!$B$3,$B224,R11!$D$3)+SUMIF(R5!$B$3,$B224,R5!$I$3)+SUMIF(R4!$B$3,$B224,R4!$D$3)+SUMIF(R5!$B$3,$B224,R5!$F$3)</f>
        <v>0</v>
      </c>
      <c r="O224" s="103" t="n">
        <f aca="false">B224</f>
        <v>43586</v>
      </c>
      <c r="S224" s="102" t="n">
        <f aca="false">SUMIF(R12!$B$3,$B224,R12!$D$3)+SUMIF(R8!$B$3,$B224,R8!$I$3)+SUMIF(R7!$B$3,$B224,R7!$D$3)+SUMIF(R8!$B$3,$B224,R8!$F$3)</f>
        <v>0</v>
      </c>
      <c r="T224" s="103" t="n">
        <f aca="false">B224</f>
        <v>43586</v>
      </c>
    </row>
    <row r="225" customFormat="false" ht="12.75" hidden="false" customHeight="false" outlineLevel="0" collapsed="false">
      <c r="A225" s="102" t="n">
        <f aca="false">I225+N225+S225</f>
        <v>0</v>
      </c>
      <c r="B225" s="103" t="n">
        <f aca="false">Months!F225</f>
        <v>43617</v>
      </c>
      <c r="I225" s="102" t="n">
        <f aca="false">SUMIF(R10!$B$3,$B225,R10!$D$3)+SUMIF(R2!$B$3,$B225,R2!$I$3)+SUMIF(R1!$B$3,$B225,R1!$D$3)+SUMIF(R2!$B$3,$B225,R2!$F$3)</f>
        <v>0</v>
      </c>
      <c r="J225" s="103" t="n">
        <f aca="false">B225</f>
        <v>43617</v>
      </c>
      <c r="N225" s="102" t="n">
        <f aca="false">SUMIF(R11!$B$3,$B225,R11!$D$3)+SUMIF(R5!$B$3,$B225,R5!$I$3)+SUMIF(R4!$B$3,$B225,R4!$D$3)+SUMIF(R5!$B$3,$B225,R5!$F$3)</f>
        <v>0</v>
      </c>
      <c r="O225" s="103" t="n">
        <f aca="false">B225</f>
        <v>43617</v>
      </c>
      <c r="S225" s="102" t="n">
        <f aca="false">SUMIF(R12!$B$3,$B225,R12!$D$3)+SUMIF(R8!$B$3,$B225,R8!$I$3)+SUMIF(R7!$B$3,$B225,R7!$D$3)+SUMIF(R8!$B$3,$B225,R8!$F$3)</f>
        <v>0</v>
      </c>
      <c r="T225" s="103" t="n">
        <f aca="false">B225</f>
        <v>43617</v>
      </c>
    </row>
    <row r="226" customFormat="false" ht="12.75" hidden="false" customHeight="false" outlineLevel="0" collapsed="false">
      <c r="A226" s="102" t="n">
        <f aca="false">I226+N226+S226</f>
        <v>0</v>
      </c>
      <c r="B226" s="103" t="n">
        <f aca="false">Months!F226</f>
        <v>43647</v>
      </c>
      <c r="I226" s="102" t="n">
        <f aca="false">SUMIF(R10!$B$3,$B226,R10!$D$3)+SUMIF(R2!$B$3,$B226,R2!$I$3)+SUMIF(R1!$B$3,$B226,R1!$D$3)+SUMIF(R2!$B$3,$B226,R2!$F$3)</f>
        <v>0</v>
      </c>
      <c r="J226" s="103" t="n">
        <f aca="false">B226</f>
        <v>43647</v>
      </c>
      <c r="N226" s="102" t="n">
        <f aca="false">SUMIF(R11!$B$3,$B226,R11!$D$3)+SUMIF(R5!$B$3,$B226,R5!$I$3)+SUMIF(R4!$B$3,$B226,R4!$D$3)+SUMIF(R5!$B$3,$B226,R5!$F$3)</f>
        <v>0</v>
      </c>
      <c r="O226" s="103" t="n">
        <f aca="false">B226</f>
        <v>43647</v>
      </c>
      <c r="S226" s="102" t="n">
        <f aca="false">SUMIF(R12!$B$3,$B226,R12!$D$3)+SUMIF(R8!$B$3,$B226,R8!$I$3)+SUMIF(R7!$B$3,$B226,R7!$D$3)+SUMIF(R8!$B$3,$B226,R8!$F$3)</f>
        <v>0</v>
      </c>
      <c r="T226" s="103" t="n">
        <f aca="false">B226</f>
        <v>43647</v>
      </c>
    </row>
    <row r="227" customFormat="false" ht="12.75" hidden="false" customHeight="false" outlineLevel="0" collapsed="false">
      <c r="A227" s="102" t="n">
        <f aca="false">I227+N227+S227</f>
        <v>0</v>
      </c>
      <c r="B227" s="103" t="n">
        <f aca="false">Months!F227</f>
        <v>43678</v>
      </c>
      <c r="I227" s="102" t="n">
        <f aca="false">SUMIF(R10!$B$3,$B227,R10!$D$3)+SUMIF(R2!$B$3,$B227,R2!$I$3)+SUMIF(R1!$B$3,$B227,R1!$D$3)+SUMIF(R2!$B$3,$B227,R2!$F$3)</f>
        <v>0</v>
      </c>
      <c r="J227" s="103" t="n">
        <f aca="false">B227</f>
        <v>43678</v>
      </c>
      <c r="N227" s="102" t="n">
        <f aca="false">SUMIF(R11!$B$3,$B227,R11!$D$3)+SUMIF(R5!$B$3,$B227,R5!$I$3)+SUMIF(R4!$B$3,$B227,R4!$D$3)+SUMIF(R5!$B$3,$B227,R5!$F$3)</f>
        <v>0</v>
      </c>
      <c r="O227" s="103" t="n">
        <f aca="false">B227</f>
        <v>43678</v>
      </c>
      <c r="S227" s="102" t="n">
        <f aca="false">SUMIF(R12!$B$3,$B227,R12!$D$3)+SUMIF(R8!$B$3,$B227,R8!$I$3)+SUMIF(R7!$B$3,$B227,R7!$D$3)+SUMIF(R8!$B$3,$B227,R8!$F$3)</f>
        <v>0</v>
      </c>
      <c r="T227" s="103" t="n">
        <f aca="false">B227</f>
        <v>43678</v>
      </c>
    </row>
    <row r="228" customFormat="false" ht="12.75" hidden="false" customHeight="false" outlineLevel="0" collapsed="false">
      <c r="A228" s="102" t="n">
        <f aca="false">I228+N228+S228</f>
        <v>0</v>
      </c>
      <c r="B228" s="103" t="n">
        <f aca="false">Months!F228</f>
        <v>43709</v>
      </c>
      <c r="I228" s="102" t="n">
        <f aca="false">SUMIF(R10!$B$3,$B228,R10!$D$3)+SUMIF(R2!$B$3,$B228,R2!$I$3)+SUMIF(R1!$B$3,$B228,R1!$D$3)+SUMIF(R2!$B$3,$B228,R2!$F$3)</f>
        <v>0</v>
      </c>
      <c r="J228" s="103" t="n">
        <f aca="false">B228</f>
        <v>43709</v>
      </c>
      <c r="N228" s="102" t="n">
        <f aca="false">SUMIF(R11!$B$3,$B228,R11!$D$3)+SUMIF(R5!$B$3,$B228,R5!$I$3)+SUMIF(R4!$B$3,$B228,R4!$D$3)+SUMIF(R5!$B$3,$B228,R5!$F$3)</f>
        <v>0</v>
      </c>
      <c r="O228" s="103" t="n">
        <f aca="false">B228</f>
        <v>43709</v>
      </c>
      <c r="S228" s="102" t="n">
        <f aca="false">SUMIF(R12!$B$3,$B228,R12!$D$3)+SUMIF(R8!$B$3,$B228,R8!$I$3)+SUMIF(R7!$B$3,$B228,R7!$D$3)+SUMIF(R8!$B$3,$B228,R8!$F$3)</f>
        <v>0</v>
      </c>
      <c r="T228" s="103" t="n">
        <f aca="false">B228</f>
        <v>43709</v>
      </c>
    </row>
    <row r="229" customFormat="false" ht="12.75" hidden="false" customHeight="false" outlineLevel="0" collapsed="false">
      <c r="A229" s="102" t="n">
        <f aca="false">I229+N229+S229</f>
        <v>0</v>
      </c>
      <c r="B229" s="103" t="n">
        <f aca="false">Months!F229</f>
        <v>43739</v>
      </c>
      <c r="I229" s="102" t="n">
        <f aca="false">SUMIF(R10!$B$3,$B229,R10!$D$3)+SUMIF(R2!$B$3,$B229,R2!$I$3)+SUMIF(R1!$B$3,$B229,R1!$D$3)+SUMIF(R2!$B$3,$B229,R2!$F$3)</f>
        <v>0</v>
      </c>
      <c r="J229" s="103" t="n">
        <f aca="false">B229</f>
        <v>43739</v>
      </c>
      <c r="N229" s="102" t="n">
        <f aca="false">SUMIF(R11!$B$3,$B229,R11!$D$3)+SUMIF(R5!$B$3,$B229,R5!$I$3)+SUMIF(R4!$B$3,$B229,R4!$D$3)+SUMIF(R5!$B$3,$B229,R5!$F$3)</f>
        <v>0</v>
      </c>
      <c r="O229" s="103" t="n">
        <f aca="false">B229</f>
        <v>43739</v>
      </c>
      <c r="S229" s="102" t="n">
        <f aca="false">SUMIF(R12!$B$3,$B229,R12!$D$3)+SUMIF(R8!$B$3,$B229,R8!$I$3)+SUMIF(R7!$B$3,$B229,R7!$D$3)+SUMIF(R8!$B$3,$B229,R8!$F$3)</f>
        <v>0</v>
      </c>
      <c r="T229" s="103" t="n">
        <f aca="false">B229</f>
        <v>43739</v>
      </c>
    </row>
    <row r="230" customFormat="false" ht="12.75" hidden="false" customHeight="false" outlineLevel="0" collapsed="false">
      <c r="A230" s="102" t="n">
        <f aca="false">I230+N230+S230</f>
        <v>0</v>
      </c>
      <c r="B230" s="103" t="n">
        <f aca="false">Months!F230</f>
        <v>43770</v>
      </c>
      <c r="I230" s="102" t="n">
        <f aca="false">SUMIF(R10!$B$3,$B230,R10!$D$3)+SUMIF(R2!$B$3,$B230,R2!$I$3)+SUMIF(R1!$B$3,$B230,R1!$D$3)+SUMIF(R2!$B$3,$B230,R2!$F$3)</f>
        <v>0</v>
      </c>
      <c r="J230" s="103" t="n">
        <f aca="false">B230</f>
        <v>43770</v>
      </c>
      <c r="N230" s="102" t="n">
        <f aca="false">SUMIF(R11!$B$3,$B230,R11!$D$3)+SUMIF(R5!$B$3,$B230,R5!$I$3)+SUMIF(R4!$B$3,$B230,R4!$D$3)+SUMIF(R5!$B$3,$B230,R5!$F$3)</f>
        <v>0</v>
      </c>
      <c r="O230" s="103" t="n">
        <f aca="false">B230</f>
        <v>43770</v>
      </c>
      <c r="S230" s="102" t="n">
        <f aca="false">SUMIF(R12!$B$3,$B230,R12!$D$3)+SUMIF(R8!$B$3,$B230,R8!$I$3)+SUMIF(R7!$B$3,$B230,R7!$D$3)+SUMIF(R8!$B$3,$B230,R8!$F$3)</f>
        <v>0</v>
      </c>
      <c r="T230" s="103" t="n">
        <f aca="false">B230</f>
        <v>43770</v>
      </c>
    </row>
    <row r="231" customFormat="false" ht="12.75" hidden="false" customHeight="false" outlineLevel="0" collapsed="false">
      <c r="A231" s="102" t="n">
        <f aca="false">I231+N231+S231</f>
        <v>0</v>
      </c>
      <c r="B231" s="103" t="n">
        <f aca="false">Months!F231</f>
        <v>43800</v>
      </c>
      <c r="I231" s="102" t="n">
        <f aca="false">SUMIF(R10!$B$3,$B231,R10!$D$3)+SUMIF(R2!$B$3,$B231,R2!$I$3)+SUMIF(R1!$B$3,$B231,R1!$D$3)+SUMIF(R2!$B$3,$B231,R2!$F$3)</f>
        <v>0</v>
      </c>
      <c r="J231" s="103" t="n">
        <f aca="false">B231</f>
        <v>43800</v>
      </c>
      <c r="N231" s="102" t="n">
        <f aca="false">SUMIF(R11!$B$3,$B231,R11!$D$3)+SUMIF(R5!$B$3,$B231,R5!$I$3)+SUMIF(R4!$B$3,$B231,R4!$D$3)+SUMIF(R5!$B$3,$B231,R5!$F$3)</f>
        <v>0</v>
      </c>
      <c r="O231" s="103" t="n">
        <f aca="false">B231</f>
        <v>43800</v>
      </c>
      <c r="S231" s="102" t="n">
        <f aca="false">SUMIF(R12!$B$3,$B231,R12!$D$3)+SUMIF(R8!$B$3,$B231,R8!$I$3)+SUMIF(R7!$B$3,$B231,R7!$D$3)+SUMIF(R8!$B$3,$B231,R8!$F$3)</f>
        <v>0</v>
      </c>
      <c r="T231" s="103" t="n">
        <f aca="false">B231</f>
        <v>43800</v>
      </c>
    </row>
    <row r="232" customFormat="false" ht="12.75" hidden="false" customHeight="false" outlineLevel="0" collapsed="false">
      <c r="A232" s="102" t="n">
        <f aca="false">I232+N232+S232</f>
        <v>0</v>
      </c>
      <c r="B232" s="103" t="n">
        <f aca="false">Months!F232</f>
        <v>43831</v>
      </c>
      <c r="I232" s="102" t="n">
        <f aca="false">SUMIF(R10!$B$3,$B232,R10!$D$3)+SUMIF(R2!$B$3,$B232,R2!$I$3)+SUMIF(R1!$B$3,$B232,R1!$D$3)+SUMIF(R2!$B$3,$B232,R2!$F$3)</f>
        <v>0</v>
      </c>
      <c r="J232" s="103" t="n">
        <f aca="false">B232</f>
        <v>43831</v>
      </c>
      <c r="N232" s="102" t="n">
        <f aca="false">SUMIF(R11!$B$3,$B232,R11!$D$3)+SUMIF(R5!$B$3,$B232,R5!$I$3)+SUMIF(R4!$B$3,$B232,R4!$D$3)+SUMIF(R5!$B$3,$B232,R5!$F$3)</f>
        <v>0</v>
      </c>
      <c r="O232" s="103" t="n">
        <f aca="false">B232</f>
        <v>43831</v>
      </c>
      <c r="S232" s="102" t="n">
        <f aca="false">SUMIF(R12!$B$3,$B232,R12!$D$3)+SUMIF(R8!$B$3,$B232,R8!$I$3)+SUMIF(R7!$B$3,$B232,R7!$D$3)+SUMIF(R8!$B$3,$B232,R8!$F$3)</f>
        <v>0</v>
      </c>
      <c r="T232" s="103" t="n">
        <f aca="false">B232</f>
        <v>43831</v>
      </c>
    </row>
    <row r="233" customFormat="false" ht="12.75" hidden="false" customHeight="false" outlineLevel="0" collapsed="false">
      <c r="A233" s="102" t="n">
        <f aca="false">I233+N233+S233</f>
        <v>0</v>
      </c>
      <c r="B233" s="103" t="n">
        <f aca="false">Months!F233</f>
        <v>43862</v>
      </c>
      <c r="I233" s="102" t="n">
        <f aca="false">SUMIF(R10!$B$3,$B233,R10!$D$3)+SUMIF(R2!$B$3,$B233,R2!$I$3)+SUMIF(R1!$B$3,$B233,R1!$D$3)+SUMIF(R2!$B$3,$B233,R2!$F$3)</f>
        <v>0</v>
      </c>
      <c r="J233" s="103" t="n">
        <f aca="false">B233</f>
        <v>43862</v>
      </c>
      <c r="N233" s="102" t="n">
        <f aca="false">SUMIF(R11!$B$3,$B233,R11!$D$3)+SUMIF(R5!$B$3,$B233,R5!$I$3)+SUMIF(R4!$B$3,$B233,R4!$D$3)+SUMIF(R5!$B$3,$B233,R5!$F$3)</f>
        <v>0</v>
      </c>
      <c r="O233" s="103" t="n">
        <f aca="false">B233</f>
        <v>43862</v>
      </c>
      <c r="S233" s="102" t="n">
        <f aca="false">SUMIF(R12!$B$3,$B233,R12!$D$3)+SUMIF(R8!$B$3,$B233,R8!$I$3)+SUMIF(R7!$B$3,$B233,R7!$D$3)+SUMIF(R8!$B$3,$B233,R8!$F$3)</f>
        <v>0</v>
      </c>
      <c r="T233" s="103" t="n">
        <f aca="false">B233</f>
        <v>43862</v>
      </c>
    </row>
    <row r="234" customFormat="false" ht="12.75" hidden="false" customHeight="false" outlineLevel="0" collapsed="false">
      <c r="A234" s="102" t="n">
        <f aca="false">I234+N234+S234</f>
        <v>0</v>
      </c>
      <c r="B234" s="103" t="n">
        <f aca="false">Months!F234</f>
        <v>43891</v>
      </c>
      <c r="I234" s="102" t="n">
        <f aca="false">SUMIF(R10!$B$3,$B234,R10!$D$3)+SUMIF(R2!$B$3,$B234,R2!$I$3)+SUMIF(R1!$B$3,$B234,R1!$D$3)+SUMIF(R2!$B$3,$B234,R2!$F$3)</f>
        <v>0</v>
      </c>
      <c r="J234" s="103" t="n">
        <f aca="false">B234</f>
        <v>43891</v>
      </c>
      <c r="N234" s="102" t="n">
        <f aca="false">SUMIF(R11!$B$3,$B234,R11!$D$3)+SUMIF(R5!$B$3,$B234,R5!$I$3)+SUMIF(R4!$B$3,$B234,R4!$D$3)+SUMIF(R5!$B$3,$B234,R5!$F$3)</f>
        <v>0</v>
      </c>
      <c r="O234" s="103" t="n">
        <f aca="false">B234</f>
        <v>43891</v>
      </c>
      <c r="S234" s="102" t="n">
        <f aca="false">SUMIF(R12!$B$3,$B234,R12!$D$3)+SUMIF(R8!$B$3,$B234,R8!$I$3)+SUMIF(R7!$B$3,$B234,R7!$D$3)+SUMIF(R8!$B$3,$B234,R8!$F$3)</f>
        <v>0</v>
      </c>
      <c r="T234" s="103" t="n">
        <f aca="false">B234</f>
        <v>43891</v>
      </c>
    </row>
    <row r="235" customFormat="false" ht="12.75" hidden="false" customHeight="false" outlineLevel="0" collapsed="false">
      <c r="A235" s="102" t="n">
        <f aca="false">I235+N235+S235</f>
        <v>0</v>
      </c>
      <c r="B235" s="103" t="n">
        <f aca="false">Months!F235</f>
        <v>43922</v>
      </c>
      <c r="I235" s="102" t="n">
        <f aca="false">SUMIF(R10!$B$3,$B235,R10!$D$3)+SUMIF(R2!$B$3,$B235,R2!$I$3)+SUMIF(R1!$B$3,$B235,R1!$D$3)+SUMIF(R2!$B$3,$B235,R2!$F$3)</f>
        <v>0</v>
      </c>
      <c r="J235" s="103" t="n">
        <f aca="false">B235</f>
        <v>43922</v>
      </c>
      <c r="N235" s="102" t="n">
        <f aca="false">SUMIF(R11!$B$3,$B235,R11!$D$3)+SUMIF(R5!$B$3,$B235,R5!$I$3)+SUMIF(R4!$B$3,$B235,R4!$D$3)+SUMIF(R5!$B$3,$B235,R5!$F$3)</f>
        <v>0</v>
      </c>
      <c r="O235" s="103" t="n">
        <f aca="false">B235</f>
        <v>43922</v>
      </c>
      <c r="S235" s="102" t="n">
        <f aca="false">SUMIF(R12!$B$3,$B235,R12!$D$3)+SUMIF(R8!$B$3,$B235,R8!$I$3)+SUMIF(R7!$B$3,$B235,R7!$D$3)+SUMIF(R8!$B$3,$B235,R8!$F$3)</f>
        <v>0</v>
      </c>
      <c r="T235" s="103" t="n">
        <f aca="false">B235</f>
        <v>43922</v>
      </c>
    </row>
    <row r="236" customFormat="false" ht="12.75" hidden="false" customHeight="false" outlineLevel="0" collapsed="false">
      <c r="A236" s="102" t="n">
        <f aca="false">I236+N236+S236</f>
        <v>0</v>
      </c>
      <c r="B236" s="103" t="n">
        <f aca="false">Months!F236</f>
        <v>43952</v>
      </c>
      <c r="I236" s="102" t="n">
        <f aca="false">SUMIF(R10!$B$3,$B236,R10!$D$3)+SUMIF(R2!$B$3,$B236,R2!$I$3)+SUMIF(R1!$B$3,$B236,R1!$D$3)+SUMIF(R2!$B$3,$B236,R2!$F$3)</f>
        <v>0</v>
      </c>
      <c r="J236" s="103" t="n">
        <f aca="false">B236</f>
        <v>43952</v>
      </c>
      <c r="N236" s="102" t="n">
        <f aca="false">SUMIF(R11!$B$3,$B236,R11!$D$3)+SUMIF(R5!$B$3,$B236,R5!$I$3)+SUMIF(R4!$B$3,$B236,R4!$D$3)+SUMIF(R5!$B$3,$B236,R5!$F$3)</f>
        <v>0</v>
      </c>
      <c r="O236" s="103" t="n">
        <f aca="false">B236</f>
        <v>43952</v>
      </c>
      <c r="S236" s="102" t="n">
        <f aca="false">SUMIF(R12!$B$3,$B236,R12!$D$3)+SUMIF(R8!$B$3,$B236,R8!$I$3)+SUMIF(R7!$B$3,$B236,R7!$D$3)+SUMIF(R8!$B$3,$B236,R8!$F$3)</f>
        <v>0</v>
      </c>
      <c r="T236" s="103" t="n">
        <f aca="false">B236</f>
        <v>43952</v>
      </c>
    </row>
    <row r="237" customFormat="false" ht="12.75" hidden="false" customHeight="false" outlineLevel="0" collapsed="false">
      <c r="A237" s="102" t="n">
        <f aca="false">I237+N237+S237</f>
        <v>0</v>
      </c>
      <c r="B237" s="103" t="n">
        <f aca="false">Months!F237</f>
        <v>43983</v>
      </c>
      <c r="I237" s="102" t="n">
        <f aca="false">SUMIF(R10!$B$3,$B237,R10!$D$3)+SUMIF(R2!$B$3,$B237,R2!$I$3)+SUMIF(R1!$B$3,$B237,R1!$D$3)+SUMIF(R2!$B$3,$B237,R2!$F$3)</f>
        <v>0</v>
      </c>
      <c r="J237" s="103" t="n">
        <f aca="false">B237</f>
        <v>43983</v>
      </c>
      <c r="N237" s="102" t="n">
        <f aca="false">SUMIF(R11!$B$3,$B237,R11!$D$3)+SUMIF(R5!$B$3,$B237,R5!$I$3)+SUMIF(R4!$B$3,$B237,R4!$D$3)+SUMIF(R5!$B$3,$B237,R5!$F$3)</f>
        <v>0</v>
      </c>
      <c r="O237" s="103" t="n">
        <f aca="false">B237</f>
        <v>43983</v>
      </c>
      <c r="S237" s="102" t="n">
        <f aca="false">SUMIF(R12!$B$3,$B237,R12!$D$3)+SUMIF(R8!$B$3,$B237,R8!$I$3)+SUMIF(R7!$B$3,$B237,R7!$D$3)+SUMIF(R8!$B$3,$B237,R8!$F$3)</f>
        <v>0</v>
      </c>
      <c r="T237" s="103" t="n">
        <f aca="false">B237</f>
        <v>43983</v>
      </c>
    </row>
    <row r="238" customFormat="false" ht="12.75" hidden="false" customHeight="false" outlineLevel="0" collapsed="false">
      <c r="A238" s="102" t="n">
        <f aca="false">I238+N238+S238</f>
        <v>0</v>
      </c>
      <c r="B238" s="103" t="n">
        <f aca="false">Months!F238</f>
        <v>44013</v>
      </c>
      <c r="I238" s="102" t="n">
        <f aca="false">SUMIF(R10!$B$3,$B238,R10!$D$3)+SUMIF(R2!$B$3,$B238,R2!$I$3)+SUMIF(R1!$B$3,$B238,R1!$D$3)+SUMIF(R2!$B$3,$B238,R2!$F$3)</f>
        <v>0</v>
      </c>
      <c r="J238" s="103" t="n">
        <f aca="false">B238</f>
        <v>44013</v>
      </c>
      <c r="N238" s="102" t="n">
        <f aca="false">SUMIF(R11!$B$3,$B238,R11!$D$3)+SUMIF(R5!$B$3,$B238,R5!$I$3)+SUMIF(R4!$B$3,$B238,R4!$D$3)+SUMIF(R5!$B$3,$B238,R5!$F$3)</f>
        <v>0</v>
      </c>
      <c r="O238" s="103" t="n">
        <f aca="false">B238</f>
        <v>44013</v>
      </c>
      <c r="S238" s="102" t="n">
        <f aca="false">SUMIF(R12!$B$3,$B238,R12!$D$3)+SUMIF(R8!$B$3,$B238,R8!$I$3)+SUMIF(R7!$B$3,$B238,R7!$D$3)+SUMIF(R8!$B$3,$B238,R8!$F$3)</f>
        <v>0</v>
      </c>
      <c r="T238" s="103" t="n">
        <f aca="false">B238</f>
        <v>44013</v>
      </c>
    </row>
    <row r="239" customFormat="false" ht="12.75" hidden="false" customHeight="false" outlineLevel="0" collapsed="false">
      <c r="A239" s="102" t="n">
        <f aca="false">I239+N239+S239</f>
        <v>0</v>
      </c>
      <c r="B239" s="103" t="n">
        <f aca="false">Months!F239</f>
        <v>44044</v>
      </c>
      <c r="I239" s="102" t="n">
        <f aca="false">SUMIF(R10!$B$3,$B239,R10!$D$3)+SUMIF(R2!$B$3,$B239,R2!$I$3)+SUMIF(R1!$B$3,$B239,R1!$D$3)+SUMIF(R2!$B$3,$B239,R2!$F$3)</f>
        <v>0</v>
      </c>
      <c r="J239" s="103" t="n">
        <f aca="false">B239</f>
        <v>44044</v>
      </c>
      <c r="N239" s="102" t="n">
        <f aca="false">SUMIF(R11!$B$3,$B239,R11!$D$3)+SUMIF(R5!$B$3,$B239,R5!$I$3)+SUMIF(R4!$B$3,$B239,R4!$D$3)+SUMIF(R5!$B$3,$B239,R5!$F$3)</f>
        <v>0</v>
      </c>
      <c r="O239" s="103" t="n">
        <f aca="false">B239</f>
        <v>44044</v>
      </c>
      <c r="S239" s="102" t="n">
        <f aca="false">SUMIF(R12!$B$3,$B239,R12!$D$3)+SUMIF(R8!$B$3,$B239,R8!$I$3)+SUMIF(R7!$B$3,$B239,R7!$D$3)+SUMIF(R8!$B$3,$B239,R8!$F$3)</f>
        <v>0</v>
      </c>
      <c r="T239" s="103" t="n">
        <f aca="false">B239</f>
        <v>44044</v>
      </c>
    </row>
    <row r="240" customFormat="false" ht="12.75" hidden="false" customHeight="false" outlineLevel="0" collapsed="false">
      <c r="A240" s="102" t="n">
        <f aca="false">I240+N240+S240</f>
        <v>0</v>
      </c>
      <c r="B240" s="103" t="n">
        <f aca="false">Months!F240</f>
        <v>44075</v>
      </c>
      <c r="I240" s="102" t="n">
        <f aca="false">SUMIF(R10!$B$3,$B240,R10!$D$3)+SUMIF(R2!$B$3,$B240,R2!$I$3)+SUMIF(R1!$B$3,$B240,R1!$D$3)+SUMIF(R2!$B$3,$B240,R2!$F$3)</f>
        <v>0</v>
      </c>
      <c r="J240" s="103" t="n">
        <f aca="false">B240</f>
        <v>44075</v>
      </c>
      <c r="N240" s="102" t="n">
        <f aca="false">SUMIF(R11!$B$3,$B240,R11!$D$3)+SUMIF(R5!$B$3,$B240,R5!$I$3)+SUMIF(R4!$B$3,$B240,R4!$D$3)+SUMIF(R5!$B$3,$B240,R5!$F$3)</f>
        <v>0</v>
      </c>
      <c r="O240" s="103" t="n">
        <f aca="false">B240</f>
        <v>44075</v>
      </c>
      <c r="S240" s="102" t="n">
        <f aca="false">SUMIF(R12!$B$3,$B240,R12!$D$3)+SUMIF(R8!$B$3,$B240,R8!$I$3)+SUMIF(R7!$B$3,$B240,R7!$D$3)+SUMIF(R8!$B$3,$B240,R8!$F$3)</f>
        <v>0</v>
      </c>
      <c r="T240" s="103" t="n">
        <f aca="false">B240</f>
        <v>44075</v>
      </c>
    </row>
    <row r="241" customFormat="false" ht="12.75" hidden="false" customHeight="false" outlineLevel="0" collapsed="false">
      <c r="A241" s="102" t="n">
        <f aca="false">I241+N241+S241</f>
        <v>0</v>
      </c>
      <c r="B241" s="103" t="n">
        <f aca="false">Months!F241</f>
        <v>44105</v>
      </c>
      <c r="I241" s="102" t="n">
        <f aca="false">SUMIF(R10!$B$3,$B241,R10!$D$3)+SUMIF(R2!$B$3,$B241,R2!$I$3)+SUMIF(R1!$B$3,$B241,R1!$D$3)+SUMIF(R2!$B$3,$B241,R2!$F$3)</f>
        <v>0</v>
      </c>
      <c r="J241" s="103" t="n">
        <f aca="false">B241</f>
        <v>44105</v>
      </c>
      <c r="N241" s="102" t="n">
        <f aca="false">SUMIF(R11!$B$3,$B241,R11!$D$3)+SUMIF(R5!$B$3,$B241,R5!$I$3)+SUMIF(R4!$B$3,$B241,R4!$D$3)+SUMIF(R5!$B$3,$B241,R5!$F$3)</f>
        <v>0</v>
      </c>
      <c r="O241" s="103" t="n">
        <f aca="false">B241</f>
        <v>44105</v>
      </c>
      <c r="S241" s="102" t="n">
        <f aca="false">SUMIF(R12!$B$3,$B241,R12!$D$3)+SUMIF(R8!$B$3,$B241,R8!$I$3)+SUMIF(R7!$B$3,$B241,R7!$D$3)+SUMIF(R8!$B$3,$B241,R8!$F$3)</f>
        <v>0</v>
      </c>
      <c r="T241" s="103" t="n">
        <f aca="false">B241</f>
        <v>44105</v>
      </c>
    </row>
    <row r="242" customFormat="false" ht="12.75" hidden="false" customHeight="false" outlineLevel="0" collapsed="false">
      <c r="A242" s="102" t="n">
        <f aca="false">I242+N242+S242</f>
        <v>0</v>
      </c>
      <c r="B242" s="103" t="n">
        <f aca="false">Months!F242</f>
        <v>44136</v>
      </c>
      <c r="I242" s="102" t="n">
        <f aca="false">SUMIF(R10!$B$3,$B242,R10!$D$3)+SUMIF(R2!$B$3,$B242,R2!$I$3)+SUMIF(R1!$B$3,$B242,R1!$D$3)+SUMIF(R2!$B$3,$B242,R2!$F$3)</f>
        <v>0</v>
      </c>
      <c r="J242" s="103" t="n">
        <f aca="false">B242</f>
        <v>44136</v>
      </c>
      <c r="N242" s="102" t="n">
        <f aca="false">SUMIF(R11!$B$3,$B242,R11!$D$3)+SUMIF(R5!$B$3,$B242,R5!$I$3)+SUMIF(R4!$B$3,$B242,R4!$D$3)+SUMIF(R5!$B$3,$B242,R5!$F$3)</f>
        <v>0</v>
      </c>
      <c r="O242" s="103" t="n">
        <f aca="false">B242</f>
        <v>44136</v>
      </c>
      <c r="S242" s="102" t="n">
        <f aca="false">SUMIF(R12!$B$3,$B242,R12!$D$3)+SUMIF(R8!$B$3,$B242,R8!$I$3)+SUMIF(R7!$B$3,$B242,R7!$D$3)+SUMIF(R8!$B$3,$B242,R8!$F$3)</f>
        <v>0</v>
      </c>
      <c r="T242" s="103" t="n">
        <f aca="false">B242</f>
        <v>44136</v>
      </c>
    </row>
    <row r="243" customFormat="false" ht="12.75" hidden="false" customHeight="false" outlineLevel="0" collapsed="false">
      <c r="A243" s="102" t="n">
        <f aca="false">I243+N243+S243</f>
        <v>0</v>
      </c>
      <c r="B243" s="103" t="n">
        <f aca="false">Months!F243</f>
        <v>44166</v>
      </c>
      <c r="I243" s="102" t="n">
        <f aca="false">SUMIF(R10!$B$3,$B243,R10!$D$3)+SUMIF(R2!$B$3,$B243,R2!$I$3)+SUMIF(R1!$B$3,$B243,R1!$D$3)+SUMIF(R2!$B$3,$B243,R2!$F$3)</f>
        <v>0</v>
      </c>
      <c r="J243" s="103" t="n">
        <f aca="false">B243</f>
        <v>44166</v>
      </c>
      <c r="N243" s="102" t="n">
        <f aca="false">SUMIF(R11!$B$3,$B243,R11!$D$3)+SUMIF(R5!$B$3,$B243,R5!$I$3)+SUMIF(R4!$B$3,$B243,R4!$D$3)+SUMIF(R5!$B$3,$B243,R5!$F$3)</f>
        <v>0</v>
      </c>
      <c r="O243" s="103" t="n">
        <f aca="false">B243</f>
        <v>44166</v>
      </c>
      <c r="S243" s="102" t="n">
        <f aca="false">SUMIF(R12!$B$3,$B243,R12!$D$3)+SUMIF(R8!$B$3,$B243,R8!$I$3)+SUMIF(R7!$B$3,$B243,R7!$D$3)+SUMIF(R8!$B$3,$B243,R8!$F$3)</f>
        <v>0</v>
      </c>
      <c r="T243" s="103" t="n">
        <f aca="false">B243</f>
        <v>44166</v>
      </c>
    </row>
    <row r="244" customFormat="false" ht="12.75" hidden="false" customHeight="false" outlineLevel="0" collapsed="false">
      <c r="A244" s="102" t="n">
        <f aca="false">I244+N244+S244</f>
        <v>0</v>
      </c>
      <c r="B244" s="103" t="n">
        <f aca="false">Months!F244</f>
        <v>44197</v>
      </c>
      <c r="I244" s="102" t="n">
        <f aca="false">SUMIF(R10!$B$3,$B244,R10!$D$3)+SUMIF(R2!$B$3,$B244,R2!$I$3)+SUMIF(R1!$B$3,$B244,R1!$D$3)+SUMIF(R2!$B$3,$B244,R2!$F$3)</f>
        <v>0</v>
      </c>
      <c r="J244" s="103" t="n">
        <f aca="false">B244</f>
        <v>44197</v>
      </c>
      <c r="N244" s="102" t="n">
        <f aca="false">SUMIF(R11!$B$3,$B244,R11!$D$3)+SUMIF(R5!$B$3,$B244,R5!$I$3)+SUMIF(R4!$B$3,$B244,R4!$D$3)+SUMIF(R5!$B$3,$B244,R5!$F$3)</f>
        <v>0</v>
      </c>
      <c r="O244" s="103" t="n">
        <f aca="false">B244</f>
        <v>44197</v>
      </c>
      <c r="S244" s="102" t="n">
        <f aca="false">SUMIF(R12!$B$3,$B244,R12!$D$3)+SUMIF(R8!$B$3,$B244,R8!$I$3)+SUMIF(R7!$B$3,$B244,R7!$D$3)+SUMIF(R8!$B$3,$B244,R8!$F$3)</f>
        <v>0</v>
      </c>
      <c r="T244" s="103" t="n">
        <f aca="false">B244</f>
        <v>44197</v>
      </c>
    </row>
    <row r="245" customFormat="false" ht="12.75" hidden="false" customHeight="false" outlineLevel="0" collapsed="false">
      <c r="A245" s="102" t="n">
        <f aca="false">I245+N245+S245</f>
        <v>0</v>
      </c>
      <c r="B245" s="103" t="n">
        <f aca="false">Months!F245</f>
        <v>44228</v>
      </c>
      <c r="I245" s="102" t="n">
        <f aca="false">SUMIF(R10!$B$3,$B245,R10!$D$3)+SUMIF(R2!$B$3,$B245,R2!$I$3)+SUMIF(R1!$B$3,$B245,R1!$D$3)+SUMIF(R2!$B$3,$B245,R2!$F$3)</f>
        <v>0</v>
      </c>
      <c r="J245" s="103" t="n">
        <f aca="false">B245</f>
        <v>44228</v>
      </c>
      <c r="N245" s="102" t="n">
        <f aca="false">SUMIF(R11!$B$3,$B245,R11!$D$3)+SUMIF(R5!$B$3,$B245,R5!$I$3)+SUMIF(R4!$B$3,$B245,R4!$D$3)+SUMIF(R5!$B$3,$B245,R5!$F$3)</f>
        <v>0</v>
      </c>
      <c r="O245" s="103" t="n">
        <f aca="false">B245</f>
        <v>44228</v>
      </c>
      <c r="S245" s="102" t="n">
        <f aca="false">SUMIF(R12!$B$3,$B245,R12!$D$3)+SUMIF(R8!$B$3,$B245,R8!$I$3)+SUMIF(R7!$B$3,$B245,R7!$D$3)+SUMIF(R8!$B$3,$B245,R8!$F$3)</f>
        <v>0</v>
      </c>
      <c r="T245" s="103" t="n">
        <f aca="false">B245</f>
        <v>44228</v>
      </c>
    </row>
    <row r="246" customFormat="false" ht="12.75" hidden="false" customHeight="false" outlineLevel="0" collapsed="false">
      <c r="A246" s="102" t="n">
        <f aca="false">I246+N246+S246</f>
        <v>0</v>
      </c>
      <c r="B246" s="103" t="n">
        <f aca="false">Months!F246</f>
        <v>44256</v>
      </c>
      <c r="I246" s="102" t="n">
        <f aca="false">SUMIF(R10!$B$3,$B246,R10!$D$3)+SUMIF(R2!$B$3,$B246,R2!$I$3)+SUMIF(R1!$B$3,$B246,R1!$D$3)+SUMIF(R2!$B$3,$B246,R2!$F$3)</f>
        <v>0</v>
      </c>
      <c r="J246" s="103" t="n">
        <f aca="false">B246</f>
        <v>44256</v>
      </c>
      <c r="N246" s="102" t="n">
        <f aca="false">SUMIF(R11!$B$3,$B246,R11!$D$3)+SUMIF(R5!$B$3,$B246,R5!$I$3)+SUMIF(R4!$B$3,$B246,R4!$D$3)+SUMIF(R5!$B$3,$B246,R5!$F$3)</f>
        <v>0</v>
      </c>
      <c r="O246" s="103" t="n">
        <f aca="false">B246</f>
        <v>44256</v>
      </c>
      <c r="S246" s="102" t="n">
        <f aca="false">SUMIF(R12!$B$3,$B246,R12!$D$3)+SUMIF(R8!$B$3,$B246,R8!$I$3)+SUMIF(R7!$B$3,$B246,R7!$D$3)+SUMIF(R8!$B$3,$B246,R8!$F$3)</f>
        <v>0</v>
      </c>
      <c r="T246" s="103" t="n">
        <f aca="false">B246</f>
        <v>44256</v>
      </c>
    </row>
    <row r="247" customFormat="false" ht="12.75" hidden="false" customHeight="false" outlineLevel="0" collapsed="false">
      <c r="A247" s="102" t="n">
        <f aca="false">I247+N247+S247</f>
        <v>0</v>
      </c>
      <c r="B247" s="103" t="n">
        <f aca="false">Months!F247</f>
        <v>44287</v>
      </c>
      <c r="I247" s="102" t="n">
        <f aca="false">SUMIF(R10!$B$3,$B247,R10!$D$3)+SUMIF(R2!$B$3,$B247,R2!$I$3)+SUMIF(R1!$B$3,$B247,R1!$D$3)+SUMIF(R2!$B$3,$B247,R2!$F$3)</f>
        <v>0</v>
      </c>
      <c r="J247" s="103" t="n">
        <f aca="false">B247</f>
        <v>44287</v>
      </c>
      <c r="N247" s="102" t="n">
        <f aca="false">SUMIF(R11!$B$3,$B247,R11!$D$3)+SUMIF(R5!$B$3,$B247,R5!$I$3)+SUMIF(R4!$B$3,$B247,R4!$D$3)+SUMIF(R5!$B$3,$B247,R5!$F$3)</f>
        <v>0</v>
      </c>
      <c r="O247" s="103" t="n">
        <f aca="false">B247</f>
        <v>44287</v>
      </c>
      <c r="S247" s="102" t="n">
        <f aca="false">SUMIF(R12!$B$3,$B247,R12!$D$3)+SUMIF(R8!$B$3,$B247,R8!$I$3)+SUMIF(R7!$B$3,$B247,R7!$D$3)+SUMIF(R8!$B$3,$B247,R8!$F$3)</f>
        <v>0</v>
      </c>
      <c r="T247" s="103" t="n">
        <f aca="false">B247</f>
        <v>44287</v>
      </c>
    </row>
    <row r="248" customFormat="false" ht="12.75" hidden="false" customHeight="false" outlineLevel="0" collapsed="false">
      <c r="A248" s="102" t="n">
        <f aca="false">I248+N248+S248</f>
        <v>0</v>
      </c>
      <c r="B248" s="103" t="n">
        <f aca="false">Months!F248</f>
        <v>44317</v>
      </c>
      <c r="I248" s="102" t="n">
        <f aca="false">SUMIF(R10!$B$3,$B248,R10!$D$3)+SUMIF(R2!$B$3,$B248,R2!$I$3)+SUMIF(R1!$B$3,$B248,R1!$D$3)+SUMIF(R2!$B$3,$B248,R2!$F$3)</f>
        <v>0</v>
      </c>
      <c r="J248" s="103" t="n">
        <f aca="false">B248</f>
        <v>44317</v>
      </c>
      <c r="N248" s="102" t="n">
        <f aca="false">SUMIF(R11!$B$3,$B248,R11!$D$3)+SUMIF(R5!$B$3,$B248,R5!$I$3)+SUMIF(R4!$B$3,$B248,R4!$D$3)+SUMIF(R5!$B$3,$B248,R5!$F$3)</f>
        <v>0</v>
      </c>
      <c r="O248" s="103" t="n">
        <f aca="false">B248</f>
        <v>44317</v>
      </c>
      <c r="S248" s="102" t="n">
        <f aca="false">SUMIF(R12!$B$3,$B248,R12!$D$3)+SUMIF(R8!$B$3,$B248,R8!$I$3)+SUMIF(R7!$B$3,$B248,R7!$D$3)+SUMIF(R8!$B$3,$B248,R8!$F$3)</f>
        <v>0</v>
      </c>
      <c r="T248" s="103" t="n">
        <f aca="false">B248</f>
        <v>44317</v>
      </c>
    </row>
    <row r="249" customFormat="false" ht="12.75" hidden="false" customHeight="false" outlineLevel="0" collapsed="false">
      <c r="A249" s="102" t="n">
        <f aca="false">I249+N249+S249</f>
        <v>0</v>
      </c>
      <c r="B249" s="103" t="n">
        <f aca="false">Months!F249</f>
        <v>44348</v>
      </c>
      <c r="I249" s="102" t="n">
        <f aca="false">SUMIF(R10!$B$3,$B249,R10!$D$3)+SUMIF(R2!$B$3,$B249,R2!$I$3)+SUMIF(R1!$B$3,$B249,R1!$D$3)+SUMIF(R2!$B$3,$B249,R2!$F$3)</f>
        <v>0</v>
      </c>
      <c r="J249" s="103" t="n">
        <f aca="false">B249</f>
        <v>44348</v>
      </c>
      <c r="N249" s="102" t="n">
        <f aca="false">SUMIF(R11!$B$3,$B249,R11!$D$3)+SUMIF(R5!$B$3,$B249,R5!$I$3)+SUMIF(R4!$B$3,$B249,R4!$D$3)+SUMIF(R5!$B$3,$B249,R5!$F$3)</f>
        <v>0</v>
      </c>
      <c r="O249" s="103" t="n">
        <f aca="false">B249</f>
        <v>44348</v>
      </c>
      <c r="S249" s="102" t="n">
        <f aca="false">SUMIF(R12!$B$3,$B249,R12!$D$3)+SUMIF(R8!$B$3,$B249,R8!$I$3)+SUMIF(R7!$B$3,$B249,R7!$D$3)+SUMIF(R8!$B$3,$B249,R8!$F$3)</f>
        <v>0</v>
      </c>
      <c r="T249" s="103" t="n">
        <f aca="false">B249</f>
        <v>44348</v>
      </c>
    </row>
    <row r="250" customFormat="false" ht="12.75" hidden="false" customHeight="false" outlineLevel="0" collapsed="false">
      <c r="A250" s="102" t="n">
        <f aca="false">I250+N250+S250</f>
        <v>0</v>
      </c>
      <c r="B250" s="103" t="n">
        <f aca="false">Months!F250</f>
        <v>44378</v>
      </c>
      <c r="I250" s="102" t="n">
        <f aca="false">SUMIF(R10!$B$3,$B250,R10!$D$3)+SUMIF(R2!$B$3,$B250,R2!$I$3)+SUMIF(R1!$B$3,$B250,R1!$D$3)+SUMIF(R2!$B$3,$B250,R2!$F$3)</f>
        <v>0</v>
      </c>
      <c r="J250" s="103" t="n">
        <f aca="false">B250</f>
        <v>44378</v>
      </c>
      <c r="N250" s="102" t="n">
        <f aca="false">SUMIF(R11!$B$3,$B250,R11!$D$3)+SUMIF(R5!$B$3,$B250,R5!$I$3)+SUMIF(R4!$B$3,$B250,R4!$D$3)+SUMIF(R5!$B$3,$B250,R5!$F$3)</f>
        <v>0</v>
      </c>
      <c r="O250" s="103" t="n">
        <f aca="false">B250</f>
        <v>44378</v>
      </c>
      <c r="S250" s="102" t="n">
        <f aca="false">SUMIF(R12!$B$3,$B250,R12!$D$3)+SUMIF(R8!$B$3,$B250,R8!$I$3)+SUMIF(R7!$B$3,$B250,R7!$D$3)+SUMIF(R8!$B$3,$B250,R8!$F$3)</f>
        <v>0</v>
      </c>
      <c r="T250" s="103" t="n">
        <f aca="false">B250</f>
        <v>44378</v>
      </c>
    </row>
    <row r="251" customFormat="false" ht="12.75" hidden="false" customHeight="false" outlineLevel="0" collapsed="false">
      <c r="A251" s="102" t="n">
        <f aca="false">I251+N251+S251</f>
        <v>0</v>
      </c>
      <c r="B251" s="103" t="n">
        <f aca="false">Months!F251</f>
        <v>44409</v>
      </c>
      <c r="I251" s="102" t="n">
        <f aca="false">SUMIF(R10!$B$3,$B251,R10!$D$3)+SUMIF(R2!$B$3,$B251,R2!$I$3)+SUMIF(R1!$B$3,$B251,R1!$D$3)+SUMIF(R2!$B$3,$B251,R2!$F$3)</f>
        <v>0</v>
      </c>
      <c r="J251" s="103" t="n">
        <f aca="false">B251</f>
        <v>44409</v>
      </c>
      <c r="N251" s="102" t="n">
        <f aca="false">SUMIF(R11!$B$3,$B251,R11!$D$3)+SUMIF(R5!$B$3,$B251,R5!$I$3)+SUMIF(R4!$B$3,$B251,R4!$D$3)+SUMIF(R5!$B$3,$B251,R5!$F$3)</f>
        <v>0</v>
      </c>
      <c r="O251" s="103" t="n">
        <f aca="false">B251</f>
        <v>44409</v>
      </c>
      <c r="S251" s="102" t="n">
        <f aca="false">SUMIF(R12!$B$3,$B251,R12!$D$3)+SUMIF(R8!$B$3,$B251,R8!$I$3)+SUMIF(R7!$B$3,$B251,R7!$D$3)+SUMIF(R8!$B$3,$B251,R8!$F$3)</f>
        <v>0</v>
      </c>
      <c r="T251" s="103" t="n">
        <f aca="false">B251</f>
        <v>44409</v>
      </c>
    </row>
    <row r="252" customFormat="false" ht="12.75" hidden="false" customHeight="false" outlineLevel="0" collapsed="false">
      <c r="A252" s="102" t="n">
        <f aca="false">I252+N252+S252</f>
        <v>0</v>
      </c>
      <c r="B252" s="103" t="n">
        <f aca="false">Months!F252</f>
        <v>44440</v>
      </c>
      <c r="I252" s="102" t="n">
        <f aca="false">SUMIF(R10!$B$3,$B252,R10!$D$3)+SUMIF(R2!$B$3,$B252,R2!$I$3)+SUMIF(R1!$B$3,$B252,R1!$D$3)+SUMIF(R2!$B$3,$B252,R2!$F$3)</f>
        <v>0</v>
      </c>
      <c r="J252" s="103" t="n">
        <f aca="false">B252</f>
        <v>44440</v>
      </c>
      <c r="N252" s="102" t="n">
        <f aca="false">SUMIF(R11!$B$3,$B252,R11!$D$3)+SUMIF(R5!$B$3,$B252,R5!$I$3)+SUMIF(R4!$B$3,$B252,R4!$D$3)+SUMIF(R5!$B$3,$B252,R5!$F$3)</f>
        <v>0</v>
      </c>
      <c r="O252" s="103" t="n">
        <f aca="false">B252</f>
        <v>44440</v>
      </c>
      <c r="S252" s="102" t="n">
        <f aca="false">SUMIF(R12!$B$3,$B252,R12!$D$3)+SUMIF(R8!$B$3,$B252,R8!$I$3)+SUMIF(R7!$B$3,$B252,R7!$D$3)+SUMIF(R8!$B$3,$B252,R8!$F$3)</f>
        <v>0</v>
      </c>
      <c r="T252" s="103" t="n">
        <f aca="false">B252</f>
        <v>44440</v>
      </c>
    </row>
    <row r="253" customFormat="false" ht="12.75" hidden="false" customHeight="false" outlineLevel="0" collapsed="false">
      <c r="A253" s="102" t="n">
        <f aca="false">I253+N253+S253</f>
        <v>0</v>
      </c>
      <c r="B253" s="103" t="n">
        <f aca="false">Months!F253</f>
        <v>44470</v>
      </c>
      <c r="I253" s="102" t="n">
        <f aca="false">SUMIF(R10!$B$3,$B253,R10!$D$3)+SUMIF(R2!$B$3,$B253,R2!$I$3)+SUMIF(R1!$B$3,$B253,R1!$D$3)+SUMIF(R2!$B$3,$B253,R2!$F$3)</f>
        <v>0</v>
      </c>
      <c r="J253" s="103" t="n">
        <f aca="false">B253</f>
        <v>44470</v>
      </c>
      <c r="N253" s="102" t="n">
        <f aca="false">SUMIF(R11!$B$3,$B253,R11!$D$3)+SUMIF(R5!$B$3,$B253,R5!$I$3)+SUMIF(R4!$B$3,$B253,R4!$D$3)+SUMIF(R5!$B$3,$B253,R5!$F$3)</f>
        <v>0</v>
      </c>
      <c r="O253" s="103" t="n">
        <f aca="false">B253</f>
        <v>44470</v>
      </c>
      <c r="S253" s="102" t="n">
        <f aca="false">SUMIF(R12!$B$3,$B253,R12!$D$3)+SUMIF(R8!$B$3,$B253,R8!$I$3)+SUMIF(R7!$B$3,$B253,R7!$D$3)+SUMIF(R8!$B$3,$B253,R8!$F$3)</f>
        <v>0</v>
      </c>
      <c r="T253" s="103" t="n">
        <f aca="false">B253</f>
        <v>44470</v>
      </c>
    </row>
    <row r="254" customFormat="false" ht="12.75" hidden="false" customHeight="false" outlineLevel="0" collapsed="false">
      <c r="A254" s="102" t="n">
        <f aca="false">I254+N254+S254</f>
        <v>0</v>
      </c>
      <c r="B254" s="103" t="n">
        <f aca="false">Months!F254</f>
        <v>44501</v>
      </c>
      <c r="I254" s="102" t="n">
        <f aca="false">SUMIF(R10!$B$3,$B254,R10!$D$3)+SUMIF(R2!$B$3,$B254,R2!$I$3)+SUMIF(R1!$B$3,$B254,R1!$D$3)+SUMIF(R2!$B$3,$B254,R2!$F$3)</f>
        <v>0</v>
      </c>
      <c r="J254" s="103" t="n">
        <f aca="false">B254</f>
        <v>44501</v>
      </c>
      <c r="N254" s="102" t="n">
        <f aca="false">SUMIF(R11!$B$3,$B254,R11!$D$3)+SUMIF(R5!$B$3,$B254,R5!$I$3)+SUMIF(R4!$B$3,$B254,R4!$D$3)+SUMIF(R5!$B$3,$B254,R5!$F$3)</f>
        <v>0</v>
      </c>
      <c r="O254" s="103" t="n">
        <f aca="false">B254</f>
        <v>44501</v>
      </c>
      <c r="S254" s="102" t="n">
        <f aca="false">SUMIF(R12!$B$3,$B254,R12!$D$3)+SUMIF(R8!$B$3,$B254,R8!$I$3)+SUMIF(R7!$B$3,$B254,R7!$D$3)+SUMIF(R8!$B$3,$B254,R8!$F$3)</f>
        <v>0</v>
      </c>
      <c r="T254" s="103" t="n">
        <f aca="false">B254</f>
        <v>44501</v>
      </c>
    </row>
    <row r="255" customFormat="false" ht="12.75" hidden="false" customHeight="false" outlineLevel="0" collapsed="false">
      <c r="A255" s="102" t="n">
        <f aca="false">I255+N255+S255</f>
        <v>0</v>
      </c>
      <c r="B255" s="103" t="n">
        <f aca="false">Months!F255</f>
        <v>44531</v>
      </c>
      <c r="I255" s="102" t="n">
        <f aca="false">SUMIF(R10!$B$3,$B255,R10!$D$3)+SUMIF(R2!$B$3,$B255,R2!$I$3)+SUMIF(R1!$B$3,$B255,R1!$D$3)+SUMIF(R2!$B$3,$B255,R2!$F$3)</f>
        <v>0</v>
      </c>
      <c r="J255" s="103" t="n">
        <f aca="false">B255</f>
        <v>44531</v>
      </c>
      <c r="N255" s="102" t="n">
        <f aca="false">SUMIF(R11!$B$3,$B255,R11!$D$3)+SUMIF(R5!$B$3,$B255,R5!$I$3)+SUMIF(R4!$B$3,$B255,R4!$D$3)+SUMIF(R5!$B$3,$B255,R5!$F$3)</f>
        <v>0</v>
      </c>
      <c r="O255" s="103" t="n">
        <f aca="false">B255</f>
        <v>44531</v>
      </c>
      <c r="S255" s="102" t="n">
        <f aca="false">SUMIF(R12!$B$3,$B255,R12!$D$3)+SUMIF(R8!$B$3,$B255,R8!$I$3)+SUMIF(R7!$B$3,$B255,R7!$D$3)+SUMIF(R8!$B$3,$B255,R8!$F$3)</f>
        <v>0</v>
      </c>
      <c r="T255" s="103" t="n">
        <f aca="false">B255</f>
        <v>44531</v>
      </c>
    </row>
    <row r="256" customFormat="false" ht="12.75" hidden="false" customHeight="false" outlineLevel="0" collapsed="false">
      <c r="A256" s="102" t="n">
        <f aca="false">I256+N256+S256</f>
        <v>0</v>
      </c>
      <c r="B256" s="103" t="n">
        <f aca="false">Months!F256</f>
        <v>44562</v>
      </c>
      <c r="I256" s="102" t="n">
        <f aca="false">SUMIF(R10!$B$3,$B256,R10!$D$3)+SUMIF(R2!$B$3,$B256,R2!$I$3)+SUMIF(R1!$B$3,$B256,R1!$D$3)+SUMIF(R2!$B$3,$B256,R2!$F$3)</f>
        <v>0</v>
      </c>
      <c r="J256" s="103" t="n">
        <f aca="false">B256</f>
        <v>44562</v>
      </c>
      <c r="N256" s="102" t="n">
        <f aca="false">SUMIF(R11!$B$3,$B256,R11!$D$3)+SUMIF(R5!$B$3,$B256,R5!$I$3)+SUMIF(R4!$B$3,$B256,R4!$D$3)+SUMIF(R5!$B$3,$B256,R5!$F$3)</f>
        <v>0</v>
      </c>
      <c r="O256" s="103" t="n">
        <f aca="false">B256</f>
        <v>44562</v>
      </c>
      <c r="S256" s="102" t="n">
        <f aca="false">SUMIF(R12!$B$3,$B256,R12!$D$3)+SUMIF(R8!$B$3,$B256,R8!$I$3)+SUMIF(R7!$B$3,$B256,R7!$D$3)+SUMIF(R8!$B$3,$B256,R8!$F$3)</f>
        <v>0</v>
      </c>
      <c r="T256" s="103" t="n">
        <f aca="false">B256</f>
        <v>44562</v>
      </c>
    </row>
    <row r="257" customFormat="false" ht="12.75" hidden="false" customHeight="false" outlineLevel="0" collapsed="false">
      <c r="A257" s="102" t="n">
        <f aca="false">I257+N257+S257</f>
        <v>0</v>
      </c>
      <c r="B257" s="103" t="n">
        <f aca="false">Months!F257</f>
        <v>44593</v>
      </c>
      <c r="I257" s="102" t="n">
        <f aca="false">SUMIF(R10!$B$3,$B257,R10!$D$3)+SUMIF(R2!$B$3,$B257,R2!$I$3)+SUMIF(R1!$B$3,$B257,R1!$D$3)+SUMIF(R2!$B$3,$B257,R2!$F$3)</f>
        <v>0</v>
      </c>
      <c r="J257" s="103" t="n">
        <f aca="false">B257</f>
        <v>44593</v>
      </c>
      <c r="N257" s="102" t="n">
        <f aca="false">SUMIF(R11!$B$3,$B257,R11!$D$3)+SUMIF(R5!$B$3,$B257,R5!$I$3)+SUMIF(R4!$B$3,$B257,R4!$D$3)+SUMIF(R5!$B$3,$B257,R5!$F$3)</f>
        <v>0</v>
      </c>
      <c r="O257" s="103" t="n">
        <f aca="false">B257</f>
        <v>44593</v>
      </c>
      <c r="S257" s="102" t="n">
        <f aca="false">SUMIF(R12!$B$3,$B257,R12!$D$3)+SUMIF(R8!$B$3,$B257,R8!$I$3)+SUMIF(R7!$B$3,$B257,R7!$D$3)+SUMIF(R8!$B$3,$B257,R8!$F$3)</f>
        <v>0</v>
      </c>
      <c r="T257" s="103" t="n">
        <f aca="false">B257</f>
        <v>44593</v>
      </c>
    </row>
    <row r="258" customFormat="false" ht="12.75" hidden="false" customHeight="false" outlineLevel="0" collapsed="false">
      <c r="A258" s="102" t="n">
        <f aca="false">I258+N258+S258</f>
        <v>0</v>
      </c>
      <c r="B258" s="103" t="n">
        <f aca="false">Months!F258</f>
        <v>44621</v>
      </c>
      <c r="I258" s="102" t="n">
        <f aca="false">SUMIF(R10!$B$3,$B258,R10!$D$3)+SUMIF(R2!$B$3,$B258,R2!$I$3)+SUMIF(R1!$B$3,$B258,R1!$D$3)+SUMIF(R2!$B$3,$B258,R2!$F$3)</f>
        <v>0</v>
      </c>
      <c r="J258" s="103" t="n">
        <f aca="false">B258</f>
        <v>44621</v>
      </c>
      <c r="N258" s="102" t="n">
        <f aca="false">SUMIF(R11!$B$3,$B258,R11!$D$3)+SUMIF(R5!$B$3,$B258,R5!$I$3)+SUMIF(R4!$B$3,$B258,R4!$D$3)+SUMIF(R5!$B$3,$B258,R5!$F$3)</f>
        <v>0</v>
      </c>
      <c r="O258" s="103" t="n">
        <f aca="false">B258</f>
        <v>44621</v>
      </c>
      <c r="S258" s="102" t="n">
        <f aca="false">SUMIF(R12!$B$3,$B258,R12!$D$3)+SUMIF(R8!$B$3,$B258,R8!$I$3)+SUMIF(R7!$B$3,$B258,R7!$D$3)+SUMIF(R8!$B$3,$B258,R8!$F$3)</f>
        <v>0</v>
      </c>
      <c r="T258" s="103" t="n">
        <f aca="false">B258</f>
        <v>44621</v>
      </c>
    </row>
    <row r="259" customFormat="false" ht="12.75" hidden="false" customHeight="false" outlineLevel="0" collapsed="false">
      <c r="A259" s="102" t="n">
        <f aca="false">I259+N259+S259</f>
        <v>0</v>
      </c>
      <c r="B259" s="103" t="n">
        <f aca="false">Months!F259</f>
        <v>44652</v>
      </c>
      <c r="I259" s="102" t="n">
        <f aca="false">SUMIF(R10!$B$3,$B259,R10!$D$3)+SUMIF(R2!$B$3,$B259,R2!$I$3)+SUMIF(R1!$B$3,$B259,R1!$D$3)+SUMIF(R2!$B$3,$B259,R2!$F$3)</f>
        <v>0</v>
      </c>
      <c r="J259" s="103" t="n">
        <f aca="false">B259</f>
        <v>44652</v>
      </c>
      <c r="N259" s="102" t="n">
        <f aca="false">SUMIF(R11!$B$3,$B259,R11!$D$3)+SUMIF(R5!$B$3,$B259,R5!$I$3)+SUMIF(R4!$B$3,$B259,R4!$D$3)+SUMIF(R5!$B$3,$B259,R5!$F$3)</f>
        <v>0</v>
      </c>
      <c r="O259" s="103" t="n">
        <f aca="false">B259</f>
        <v>44652</v>
      </c>
      <c r="S259" s="102" t="n">
        <f aca="false">SUMIF(R12!$B$3,$B259,R12!$D$3)+SUMIF(R8!$B$3,$B259,R8!$I$3)+SUMIF(R7!$B$3,$B259,R7!$D$3)+SUMIF(R8!$B$3,$B259,R8!$F$3)</f>
        <v>0</v>
      </c>
      <c r="T259" s="103" t="n">
        <f aca="false">B259</f>
        <v>44652</v>
      </c>
    </row>
    <row r="260" customFormat="false" ht="12.75" hidden="false" customHeight="false" outlineLevel="0" collapsed="false">
      <c r="A260" s="102" t="n">
        <f aca="false">I260+N260+S260</f>
        <v>0</v>
      </c>
      <c r="B260" s="103" t="n">
        <f aca="false">Months!F260</f>
        <v>44682</v>
      </c>
      <c r="I260" s="102" t="n">
        <f aca="false">SUMIF(R10!$B$3,$B260,R10!$D$3)+SUMIF(R2!$B$3,$B260,R2!$I$3)+SUMIF(R1!$B$3,$B260,R1!$D$3)+SUMIF(R2!$B$3,$B260,R2!$F$3)</f>
        <v>0</v>
      </c>
      <c r="J260" s="103" t="n">
        <f aca="false">B260</f>
        <v>44682</v>
      </c>
      <c r="N260" s="102" t="n">
        <f aca="false">SUMIF(R11!$B$3,$B260,R11!$D$3)+SUMIF(R5!$B$3,$B260,R5!$I$3)+SUMIF(R4!$B$3,$B260,R4!$D$3)+SUMIF(R5!$B$3,$B260,R5!$F$3)</f>
        <v>0</v>
      </c>
      <c r="O260" s="103" t="n">
        <f aca="false">B260</f>
        <v>44682</v>
      </c>
      <c r="S260" s="102" t="n">
        <f aca="false">SUMIF(R12!$B$3,$B260,R12!$D$3)+SUMIF(R8!$B$3,$B260,R8!$I$3)+SUMIF(R7!$B$3,$B260,R7!$D$3)+SUMIF(R8!$B$3,$B260,R8!$F$3)</f>
        <v>0</v>
      </c>
      <c r="T260" s="103" t="n">
        <f aca="false">B260</f>
        <v>44682</v>
      </c>
    </row>
    <row r="261" customFormat="false" ht="12.75" hidden="false" customHeight="false" outlineLevel="0" collapsed="false">
      <c r="A261" s="102" t="n">
        <f aca="false">I261+N261+S261</f>
        <v>0</v>
      </c>
      <c r="B261" s="103" t="n">
        <f aca="false">Months!F261</f>
        <v>44713</v>
      </c>
      <c r="I261" s="102" t="n">
        <f aca="false">SUMIF(R10!$B$3,$B261,R10!$D$3)+SUMIF(R2!$B$3,$B261,R2!$I$3)+SUMIF(R1!$B$3,$B261,R1!$D$3)+SUMIF(R2!$B$3,$B261,R2!$F$3)</f>
        <v>0</v>
      </c>
      <c r="J261" s="103" t="n">
        <f aca="false">B261</f>
        <v>44713</v>
      </c>
      <c r="N261" s="102" t="n">
        <f aca="false">SUMIF(R11!$B$3,$B261,R11!$D$3)+SUMIF(R5!$B$3,$B261,R5!$I$3)+SUMIF(R4!$B$3,$B261,R4!$D$3)+SUMIF(R5!$B$3,$B261,R5!$F$3)</f>
        <v>0</v>
      </c>
      <c r="O261" s="103" t="n">
        <f aca="false">B261</f>
        <v>44713</v>
      </c>
      <c r="S261" s="102" t="n">
        <f aca="false">SUMIF(R12!$B$3,$B261,R12!$D$3)+SUMIF(R8!$B$3,$B261,R8!$I$3)+SUMIF(R7!$B$3,$B261,R7!$D$3)+SUMIF(R8!$B$3,$B261,R8!$F$3)</f>
        <v>0</v>
      </c>
      <c r="T261" s="103" t="n">
        <f aca="false">B261</f>
        <v>44713</v>
      </c>
    </row>
    <row r="262" customFormat="false" ht="12.75" hidden="false" customHeight="false" outlineLevel="0" collapsed="false">
      <c r="A262" s="102" t="n">
        <f aca="false">I262+N262+S262</f>
        <v>0</v>
      </c>
      <c r="B262" s="103" t="n">
        <f aca="false">Months!F262</f>
        <v>44743</v>
      </c>
      <c r="I262" s="102" t="n">
        <f aca="false">SUMIF(R10!$B$3,$B262,R10!$D$3)+SUMIF(R2!$B$3,$B262,R2!$I$3)+SUMIF(R1!$B$3,$B262,R1!$D$3)+SUMIF(R2!$B$3,$B262,R2!$F$3)</f>
        <v>0</v>
      </c>
      <c r="J262" s="103" t="n">
        <f aca="false">B262</f>
        <v>44743</v>
      </c>
      <c r="N262" s="102" t="n">
        <f aca="false">SUMIF(R11!$B$3,$B262,R11!$D$3)+SUMIF(R5!$B$3,$B262,R5!$I$3)+SUMIF(R4!$B$3,$B262,R4!$D$3)+SUMIF(R5!$B$3,$B262,R5!$F$3)</f>
        <v>0</v>
      </c>
      <c r="O262" s="103" t="n">
        <f aca="false">B262</f>
        <v>44743</v>
      </c>
      <c r="S262" s="102" t="n">
        <f aca="false">SUMIF(R12!$B$3,$B262,R12!$D$3)+SUMIF(R8!$B$3,$B262,R8!$I$3)+SUMIF(R7!$B$3,$B262,R7!$D$3)+SUMIF(R8!$B$3,$B262,R8!$F$3)</f>
        <v>0</v>
      </c>
      <c r="T262" s="103" t="n">
        <f aca="false">B262</f>
        <v>44743</v>
      </c>
    </row>
    <row r="263" customFormat="false" ht="12.75" hidden="false" customHeight="false" outlineLevel="0" collapsed="false">
      <c r="A263" s="102" t="n">
        <f aca="false">I263+N263+S263</f>
        <v>0</v>
      </c>
      <c r="B263" s="103" t="n">
        <f aca="false">Months!F263</f>
        <v>44774</v>
      </c>
      <c r="I263" s="102" t="n">
        <f aca="false">SUMIF(R10!$B$3,$B263,R10!$D$3)+SUMIF(R2!$B$3,$B263,R2!$I$3)+SUMIF(R1!$B$3,$B263,R1!$D$3)+SUMIF(R2!$B$3,$B263,R2!$F$3)</f>
        <v>0</v>
      </c>
      <c r="J263" s="103" t="n">
        <f aca="false">B263</f>
        <v>44774</v>
      </c>
      <c r="N263" s="102" t="n">
        <f aca="false">SUMIF(R11!$B$3,$B263,R11!$D$3)+SUMIF(R5!$B$3,$B263,R5!$I$3)+SUMIF(R4!$B$3,$B263,R4!$D$3)+SUMIF(R5!$B$3,$B263,R5!$F$3)</f>
        <v>0</v>
      </c>
      <c r="O263" s="103" t="n">
        <f aca="false">B263</f>
        <v>44774</v>
      </c>
      <c r="S263" s="102" t="n">
        <f aca="false">SUMIF(R12!$B$3,$B263,R12!$D$3)+SUMIF(R8!$B$3,$B263,R8!$I$3)+SUMIF(R7!$B$3,$B263,R7!$D$3)+SUMIF(R8!$B$3,$B263,R8!$F$3)</f>
        <v>0</v>
      </c>
      <c r="T263" s="103" t="n">
        <f aca="false">B263</f>
        <v>44774</v>
      </c>
    </row>
    <row r="264" customFormat="false" ht="12.75" hidden="false" customHeight="false" outlineLevel="0" collapsed="false">
      <c r="A264" s="102" t="n">
        <f aca="false">I264+N264+S264</f>
        <v>0</v>
      </c>
      <c r="B264" s="103" t="n">
        <f aca="false">Months!F264</f>
        <v>44805</v>
      </c>
      <c r="I264" s="102" t="n">
        <f aca="false">SUMIF(R10!$B$3,$B264,R10!$D$3)+SUMIF(R2!$B$3,$B264,R2!$I$3)+SUMIF(R1!$B$3,$B264,R1!$D$3)+SUMIF(R2!$B$3,$B264,R2!$F$3)</f>
        <v>0</v>
      </c>
      <c r="J264" s="103" t="n">
        <f aca="false">B264</f>
        <v>44805</v>
      </c>
      <c r="N264" s="102" t="n">
        <f aca="false">SUMIF(R11!$B$3,$B264,R11!$D$3)+SUMIF(R5!$B$3,$B264,R5!$I$3)+SUMIF(R4!$B$3,$B264,R4!$D$3)+SUMIF(R5!$B$3,$B264,R5!$F$3)</f>
        <v>0</v>
      </c>
      <c r="O264" s="103" t="n">
        <f aca="false">B264</f>
        <v>44805</v>
      </c>
      <c r="S264" s="102" t="n">
        <f aca="false">SUMIF(R12!$B$3,$B264,R12!$D$3)+SUMIF(R8!$B$3,$B264,R8!$I$3)+SUMIF(R7!$B$3,$B264,R7!$D$3)+SUMIF(R8!$B$3,$B264,R8!$F$3)</f>
        <v>0</v>
      </c>
      <c r="T264" s="103" t="n">
        <f aca="false">B264</f>
        <v>44805</v>
      </c>
    </row>
    <row r="265" customFormat="false" ht="12.75" hidden="false" customHeight="false" outlineLevel="0" collapsed="false">
      <c r="A265" s="102" t="n">
        <f aca="false">I265+N265+S265</f>
        <v>0</v>
      </c>
      <c r="B265" s="103" t="n">
        <f aca="false">Months!F265</f>
        <v>44835</v>
      </c>
      <c r="I265" s="102" t="n">
        <f aca="false">SUMIF(R10!$B$3,$B265,R10!$D$3)+SUMIF(R2!$B$3,$B265,R2!$I$3)+SUMIF(R1!$B$3,$B265,R1!$D$3)+SUMIF(R2!$B$3,$B265,R2!$F$3)</f>
        <v>0</v>
      </c>
      <c r="J265" s="103" t="n">
        <f aca="false">B265</f>
        <v>44835</v>
      </c>
      <c r="N265" s="102" t="n">
        <f aca="false">SUMIF(R11!$B$3,$B265,R11!$D$3)+SUMIF(R5!$B$3,$B265,R5!$I$3)+SUMIF(R4!$B$3,$B265,R4!$D$3)+SUMIF(R5!$B$3,$B265,R5!$F$3)</f>
        <v>0</v>
      </c>
      <c r="O265" s="103" t="n">
        <f aca="false">B265</f>
        <v>44835</v>
      </c>
      <c r="S265" s="102" t="n">
        <f aca="false">SUMIF(R12!$B$3,$B265,R12!$D$3)+SUMIF(R8!$B$3,$B265,R8!$I$3)+SUMIF(R7!$B$3,$B265,R7!$D$3)+SUMIF(R8!$B$3,$B265,R8!$F$3)</f>
        <v>0</v>
      </c>
      <c r="T265" s="103" t="n">
        <f aca="false">B265</f>
        <v>44835</v>
      </c>
    </row>
    <row r="266" customFormat="false" ht="12.75" hidden="false" customHeight="false" outlineLevel="0" collapsed="false">
      <c r="A266" s="102" t="n">
        <f aca="false">I266+N266+S266</f>
        <v>0</v>
      </c>
      <c r="B266" s="103" t="n">
        <f aca="false">Months!F266</f>
        <v>44866</v>
      </c>
      <c r="I266" s="102" t="n">
        <f aca="false">SUMIF(R10!$B$3,$B266,R10!$D$3)+SUMIF(R2!$B$3,$B266,R2!$I$3)+SUMIF(R1!$B$3,$B266,R1!$D$3)+SUMIF(R2!$B$3,$B266,R2!$F$3)</f>
        <v>0</v>
      </c>
      <c r="J266" s="103" t="n">
        <f aca="false">B266</f>
        <v>44866</v>
      </c>
      <c r="N266" s="102" t="n">
        <f aca="false">SUMIF(R11!$B$3,$B266,R11!$D$3)+SUMIF(R5!$B$3,$B266,R5!$I$3)+SUMIF(R4!$B$3,$B266,R4!$D$3)+SUMIF(R5!$B$3,$B266,R5!$F$3)</f>
        <v>0</v>
      </c>
      <c r="O266" s="103" t="n">
        <f aca="false">B266</f>
        <v>44866</v>
      </c>
      <c r="S266" s="102" t="n">
        <f aca="false">SUMIF(R12!$B$3,$B266,R12!$D$3)+SUMIF(R8!$B$3,$B266,R8!$I$3)+SUMIF(R7!$B$3,$B266,R7!$D$3)+SUMIF(R8!$B$3,$B266,R8!$F$3)</f>
        <v>0</v>
      </c>
      <c r="T266" s="103" t="n">
        <f aca="false">B266</f>
        <v>44866</v>
      </c>
    </row>
    <row r="267" customFormat="false" ht="12.75" hidden="false" customHeight="false" outlineLevel="0" collapsed="false">
      <c r="A267" s="102" t="n">
        <f aca="false">I267+N267+S267</f>
        <v>0</v>
      </c>
      <c r="B267" s="103" t="n">
        <f aca="false">Months!F267</f>
        <v>44896</v>
      </c>
      <c r="I267" s="102" t="n">
        <f aca="false">SUMIF(R10!$B$3,$B267,R10!$D$3)+SUMIF(R2!$B$3,$B267,R2!$I$3)+SUMIF(R1!$B$3,$B267,R1!$D$3)+SUMIF(R2!$B$3,$B267,R2!$F$3)</f>
        <v>0</v>
      </c>
      <c r="J267" s="103" t="n">
        <f aca="false">B267</f>
        <v>44896</v>
      </c>
      <c r="N267" s="102" t="n">
        <f aca="false">SUMIF(R11!$B$3,$B267,R11!$D$3)+SUMIF(R5!$B$3,$B267,R5!$I$3)+SUMIF(R4!$B$3,$B267,R4!$D$3)+SUMIF(R5!$B$3,$B267,R5!$F$3)</f>
        <v>0</v>
      </c>
      <c r="O267" s="103" t="n">
        <f aca="false">B267</f>
        <v>44896</v>
      </c>
      <c r="S267" s="102" t="n">
        <f aca="false">SUMIF(R12!$B$3,$B267,R12!$D$3)+SUMIF(R8!$B$3,$B267,R8!$I$3)+SUMIF(R7!$B$3,$B267,R7!$D$3)+SUMIF(R8!$B$3,$B267,R8!$F$3)</f>
        <v>0</v>
      </c>
      <c r="T267" s="103" t="n">
        <f aca="false">B267</f>
        <v>44896</v>
      </c>
    </row>
    <row r="268" customFormat="false" ht="12.75" hidden="false" customHeight="false" outlineLevel="0" collapsed="false">
      <c r="A268" s="102" t="n">
        <f aca="false">I268+N268+S268</f>
        <v>0</v>
      </c>
      <c r="B268" s="103" t="n">
        <f aca="false">Months!F268</f>
        <v>44927</v>
      </c>
      <c r="I268" s="102" t="n">
        <f aca="false">SUMIF(R10!$B$3,$B268,R10!$D$3)+SUMIF(R2!$B$3,$B268,R2!$I$3)+SUMIF(R1!$B$3,$B268,R1!$D$3)+SUMIF(R2!$B$3,$B268,R2!$F$3)</f>
        <v>0</v>
      </c>
      <c r="J268" s="103" t="n">
        <f aca="false">B268</f>
        <v>44927</v>
      </c>
      <c r="N268" s="102" t="n">
        <f aca="false">SUMIF(R11!$B$3,$B268,R11!$D$3)+SUMIF(R5!$B$3,$B268,R5!$I$3)+SUMIF(R4!$B$3,$B268,R4!$D$3)+SUMIF(R5!$B$3,$B268,R5!$F$3)</f>
        <v>0</v>
      </c>
      <c r="O268" s="103" t="n">
        <f aca="false">B268</f>
        <v>44927</v>
      </c>
      <c r="S268" s="102" t="n">
        <f aca="false">SUMIF(R12!$B$3,$B268,R12!$D$3)+SUMIF(R8!$B$3,$B268,R8!$I$3)+SUMIF(R7!$B$3,$B268,R7!$D$3)+SUMIF(R8!$B$3,$B268,R8!$F$3)</f>
        <v>0</v>
      </c>
      <c r="T268" s="103" t="n">
        <f aca="false">B268</f>
        <v>44927</v>
      </c>
    </row>
    <row r="269" customFormat="false" ht="12.75" hidden="false" customHeight="false" outlineLevel="0" collapsed="false">
      <c r="A269" s="102" t="n">
        <f aca="false">I269+N269+S269</f>
        <v>0</v>
      </c>
      <c r="B269" s="103" t="n">
        <f aca="false">Months!F269</f>
        <v>44958</v>
      </c>
      <c r="I269" s="102" t="n">
        <f aca="false">SUMIF(R10!$B$3,$B269,R10!$D$3)+SUMIF(R2!$B$3,$B269,R2!$I$3)+SUMIF(R1!$B$3,$B269,R1!$D$3)+SUMIF(R2!$B$3,$B269,R2!$F$3)</f>
        <v>0</v>
      </c>
      <c r="J269" s="103" t="n">
        <f aca="false">B269</f>
        <v>44958</v>
      </c>
      <c r="N269" s="102" t="n">
        <f aca="false">SUMIF(R11!$B$3,$B269,R11!$D$3)+SUMIF(R5!$B$3,$B269,R5!$I$3)+SUMIF(R4!$B$3,$B269,R4!$D$3)+SUMIF(R5!$B$3,$B269,R5!$F$3)</f>
        <v>0</v>
      </c>
      <c r="O269" s="103" t="n">
        <f aca="false">B269</f>
        <v>44958</v>
      </c>
      <c r="S269" s="102" t="n">
        <f aca="false">SUMIF(R12!$B$3,$B269,R12!$D$3)+SUMIF(R8!$B$3,$B269,R8!$I$3)+SUMIF(R7!$B$3,$B269,R7!$D$3)+SUMIF(R8!$B$3,$B269,R8!$F$3)</f>
        <v>0</v>
      </c>
      <c r="T269" s="103" t="n">
        <f aca="false">B269</f>
        <v>44958</v>
      </c>
    </row>
    <row r="270" customFormat="false" ht="12.75" hidden="false" customHeight="false" outlineLevel="0" collapsed="false">
      <c r="A270" s="102" t="n">
        <f aca="false">I270+N270+S270</f>
        <v>0</v>
      </c>
      <c r="B270" s="103" t="n">
        <f aca="false">Months!F270</f>
        <v>44986</v>
      </c>
      <c r="I270" s="102" t="n">
        <f aca="false">SUMIF(R10!$B$3,$B270,R10!$D$3)+SUMIF(R2!$B$3,$B270,R2!$I$3)+SUMIF(R1!$B$3,$B270,R1!$D$3)+SUMIF(R2!$B$3,$B270,R2!$F$3)</f>
        <v>0</v>
      </c>
      <c r="J270" s="103" t="n">
        <f aca="false">B270</f>
        <v>44986</v>
      </c>
      <c r="N270" s="102" t="n">
        <f aca="false">SUMIF(R11!$B$3,$B270,R11!$D$3)+SUMIF(R5!$B$3,$B270,R5!$I$3)+SUMIF(R4!$B$3,$B270,R4!$D$3)+SUMIF(R5!$B$3,$B270,R5!$F$3)</f>
        <v>0</v>
      </c>
      <c r="O270" s="103" t="n">
        <f aca="false">B270</f>
        <v>44986</v>
      </c>
      <c r="S270" s="102" t="n">
        <f aca="false">SUMIF(R12!$B$3,$B270,R12!$D$3)+SUMIF(R8!$B$3,$B270,R8!$I$3)+SUMIF(R7!$B$3,$B270,R7!$D$3)+SUMIF(R8!$B$3,$B270,R8!$F$3)</f>
        <v>0</v>
      </c>
      <c r="T270" s="103" t="n">
        <f aca="false">B270</f>
        <v>44986</v>
      </c>
    </row>
    <row r="271" customFormat="false" ht="12.75" hidden="false" customHeight="false" outlineLevel="0" collapsed="false">
      <c r="A271" s="102" t="n">
        <f aca="false">I271+N271+S271</f>
        <v>0</v>
      </c>
      <c r="B271" s="103" t="n">
        <f aca="false">Months!F271</f>
        <v>45017</v>
      </c>
      <c r="I271" s="102" t="n">
        <f aca="false">SUMIF(R10!$B$3,$B271,R10!$D$3)+SUMIF(R2!$B$3,$B271,R2!$I$3)+SUMIF(R1!$B$3,$B271,R1!$D$3)+SUMIF(R2!$B$3,$B271,R2!$F$3)</f>
        <v>0</v>
      </c>
      <c r="J271" s="103" t="n">
        <f aca="false">B271</f>
        <v>45017</v>
      </c>
      <c r="N271" s="102" t="n">
        <f aca="false">SUMIF(R11!$B$3,$B271,R11!$D$3)+SUMIF(R5!$B$3,$B271,R5!$I$3)+SUMIF(R4!$B$3,$B271,R4!$D$3)+SUMIF(R5!$B$3,$B271,R5!$F$3)</f>
        <v>0</v>
      </c>
      <c r="O271" s="103" t="n">
        <f aca="false">B271</f>
        <v>45017</v>
      </c>
      <c r="S271" s="102" t="n">
        <f aca="false">SUMIF(R12!$B$3,$B271,R12!$D$3)+SUMIF(R8!$B$3,$B271,R8!$I$3)+SUMIF(R7!$B$3,$B271,R7!$D$3)+SUMIF(R8!$B$3,$B271,R8!$F$3)</f>
        <v>0</v>
      </c>
      <c r="T271" s="103" t="n">
        <f aca="false">B271</f>
        <v>45017</v>
      </c>
    </row>
    <row r="272" customFormat="false" ht="12.75" hidden="false" customHeight="false" outlineLevel="0" collapsed="false">
      <c r="A272" s="102" t="n">
        <f aca="false">I272+N272+S272</f>
        <v>0</v>
      </c>
      <c r="B272" s="103" t="n">
        <f aca="false">Months!F272</f>
        <v>45047</v>
      </c>
      <c r="I272" s="102" t="n">
        <f aca="false">SUMIF(R10!$B$3,$B272,R10!$D$3)+SUMIF(R2!$B$3,$B272,R2!$I$3)+SUMIF(R1!$B$3,$B272,R1!$D$3)+SUMIF(R2!$B$3,$B272,R2!$F$3)</f>
        <v>0</v>
      </c>
      <c r="J272" s="103" t="n">
        <f aca="false">B272</f>
        <v>45047</v>
      </c>
      <c r="N272" s="102" t="n">
        <f aca="false">SUMIF(R11!$B$3,$B272,R11!$D$3)+SUMIF(R5!$B$3,$B272,R5!$I$3)+SUMIF(R4!$B$3,$B272,R4!$D$3)+SUMIF(R5!$B$3,$B272,R5!$F$3)</f>
        <v>0</v>
      </c>
      <c r="O272" s="103" t="n">
        <f aca="false">B272</f>
        <v>45047</v>
      </c>
      <c r="S272" s="102" t="n">
        <f aca="false">SUMIF(R12!$B$3,$B272,R12!$D$3)+SUMIF(R8!$B$3,$B272,R8!$I$3)+SUMIF(R7!$B$3,$B272,R7!$D$3)+SUMIF(R8!$B$3,$B272,R8!$F$3)</f>
        <v>0</v>
      </c>
      <c r="T272" s="103" t="n">
        <f aca="false">B272</f>
        <v>45047</v>
      </c>
    </row>
    <row r="273" customFormat="false" ht="12.75" hidden="false" customHeight="false" outlineLevel="0" collapsed="false">
      <c r="A273" s="102" t="n">
        <f aca="false">I273+N273+S273</f>
        <v>0</v>
      </c>
      <c r="B273" s="103" t="n">
        <f aca="false">Months!F273</f>
        <v>45078</v>
      </c>
      <c r="I273" s="102" t="n">
        <f aca="false">SUMIF(R10!$B$3,$B273,R10!$D$3)+SUMIF(R2!$B$3,$B273,R2!$I$3)+SUMIF(R1!$B$3,$B273,R1!$D$3)+SUMIF(R2!$B$3,$B273,R2!$F$3)</f>
        <v>0</v>
      </c>
      <c r="J273" s="103" t="n">
        <f aca="false">B273</f>
        <v>45078</v>
      </c>
      <c r="N273" s="102" t="n">
        <f aca="false">SUMIF(R11!$B$3,$B273,R11!$D$3)+SUMIF(R5!$B$3,$B273,R5!$I$3)+SUMIF(R4!$B$3,$B273,R4!$D$3)+SUMIF(R5!$B$3,$B273,R5!$F$3)</f>
        <v>0</v>
      </c>
      <c r="O273" s="103" t="n">
        <f aca="false">B273</f>
        <v>45078</v>
      </c>
      <c r="S273" s="102" t="n">
        <f aca="false">SUMIF(R12!$B$3,$B273,R12!$D$3)+SUMIF(R8!$B$3,$B273,R8!$I$3)+SUMIF(R7!$B$3,$B273,R7!$D$3)+SUMIF(R8!$B$3,$B273,R8!$F$3)</f>
        <v>0</v>
      </c>
      <c r="T273" s="103" t="n">
        <f aca="false">B273</f>
        <v>45078</v>
      </c>
    </row>
    <row r="274" customFormat="false" ht="12.75" hidden="false" customHeight="false" outlineLevel="0" collapsed="false">
      <c r="A274" s="102" t="n">
        <f aca="false">I274+N274+S274</f>
        <v>0</v>
      </c>
      <c r="B274" s="103" t="n">
        <f aca="false">Months!F274</f>
        <v>45108</v>
      </c>
      <c r="I274" s="102" t="n">
        <f aca="false">SUMIF(R10!$B$3,$B274,R10!$D$3)+SUMIF(R2!$B$3,$B274,R2!$I$3)+SUMIF(R1!$B$3,$B274,R1!$D$3)+SUMIF(R2!$B$3,$B274,R2!$F$3)</f>
        <v>0</v>
      </c>
      <c r="J274" s="103" t="n">
        <f aca="false">B274</f>
        <v>45108</v>
      </c>
      <c r="N274" s="102" t="n">
        <f aca="false">SUMIF(R11!$B$3,$B274,R11!$D$3)+SUMIF(R5!$B$3,$B274,R5!$I$3)+SUMIF(R4!$B$3,$B274,R4!$D$3)+SUMIF(R5!$B$3,$B274,R5!$F$3)</f>
        <v>0</v>
      </c>
      <c r="O274" s="103" t="n">
        <f aca="false">B274</f>
        <v>45108</v>
      </c>
      <c r="S274" s="102" t="n">
        <f aca="false">SUMIF(R12!$B$3,$B274,R12!$D$3)+SUMIF(R8!$B$3,$B274,R8!$I$3)+SUMIF(R7!$B$3,$B274,R7!$D$3)+SUMIF(R8!$B$3,$B274,R8!$F$3)</f>
        <v>0</v>
      </c>
      <c r="T274" s="103" t="n">
        <f aca="false">B274</f>
        <v>45108</v>
      </c>
    </row>
    <row r="275" customFormat="false" ht="12.75" hidden="false" customHeight="false" outlineLevel="0" collapsed="false">
      <c r="A275" s="102" t="n">
        <f aca="false">I275+N275+S275</f>
        <v>0</v>
      </c>
      <c r="B275" s="103" t="n">
        <f aca="false">Months!F275</f>
        <v>45139</v>
      </c>
      <c r="I275" s="102" t="n">
        <f aca="false">SUMIF(R10!$B$3,$B275,R10!$D$3)+SUMIF(R2!$B$3,$B275,R2!$I$3)+SUMIF(R1!$B$3,$B275,R1!$D$3)+SUMIF(R2!$B$3,$B275,R2!$F$3)</f>
        <v>0</v>
      </c>
      <c r="J275" s="103" t="n">
        <f aca="false">B275</f>
        <v>45139</v>
      </c>
      <c r="N275" s="102" t="n">
        <f aca="false">SUMIF(R11!$B$3,$B275,R11!$D$3)+SUMIF(R5!$B$3,$B275,R5!$I$3)+SUMIF(R4!$B$3,$B275,R4!$D$3)+SUMIF(R5!$B$3,$B275,R5!$F$3)</f>
        <v>0</v>
      </c>
      <c r="O275" s="103" t="n">
        <f aca="false">B275</f>
        <v>45139</v>
      </c>
      <c r="S275" s="102" t="n">
        <f aca="false">SUMIF(R12!$B$3,$B275,R12!$D$3)+SUMIF(R8!$B$3,$B275,R8!$I$3)+SUMIF(R7!$B$3,$B275,R7!$D$3)+SUMIF(R8!$B$3,$B275,R8!$F$3)</f>
        <v>0</v>
      </c>
      <c r="T275" s="103" t="n">
        <f aca="false">B275</f>
        <v>45139</v>
      </c>
    </row>
    <row r="276" customFormat="false" ht="12.75" hidden="false" customHeight="false" outlineLevel="0" collapsed="false">
      <c r="A276" s="102" t="n">
        <f aca="false">I276+N276+S276</f>
        <v>0</v>
      </c>
      <c r="B276" s="103" t="n">
        <f aca="false">Months!F276</f>
        <v>45170</v>
      </c>
      <c r="I276" s="102" t="n">
        <f aca="false">SUMIF(R10!$B$3,$B276,R10!$D$3)+SUMIF(R2!$B$3,$B276,R2!$I$3)+SUMIF(R1!$B$3,$B276,R1!$D$3)+SUMIF(R2!$B$3,$B276,R2!$F$3)</f>
        <v>0</v>
      </c>
      <c r="J276" s="103" t="n">
        <f aca="false">B276</f>
        <v>45170</v>
      </c>
      <c r="N276" s="102" t="n">
        <f aca="false">SUMIF(R11!$B$3,$B276,R11!$D$3)+SUMIF(R5!$B$3,$B276,R5!$I$3)+SUMIF(R4!$B$3,$B276,R4!$D$3)+SUMIF(R5!$B$3,$B276,R5!$F$3)</f>
        <v>0</v>
      </c>
      <c r="O276" s="103" t="n">
        <f aca="false">B276</f>
        <v>45170</v>
      </c>
      <c r="S276" s="102" t="n">
        <f aca="false">SUMIF(R12!$B$3,$B276,R12!$D$3)+SUMIF(R8!$B$3,$B276,R8!$I$3)+SUMIF(R7!$B$3,$B276,R7!$D$3)+SUMIF(R8!$B$3,$B276,R8!$F$3)</f>
        <v>0</v>
      </c>
      <c r="T276" s="103" t="n">
        <f aca="false">B276</f>
        <v>45170</v>
      </c>
    </row>
    <row r="277" customFormat="false" ht="12.75" hidden="false" customHeight="false" outlineLevel="0" collapsed="false">
      <c r="A277" s="102" t="n">
        <f aca="false">I277+N277+S277</f>
        <v>0</v>
      </c>
      <c r="B277" s="103" t="n">
        <f aca="false">Months!F277</f>
        <v>45200</v>
      </c>
      <c r="I277" s="102" t="n">
        <f aca="false">SUMIF(R10!$B$3,$B277,R10!$D$3)+SUMIF(R2!$B$3,$B277,R2!$I$3)+SUMIF(R1!$B$3,$B277,R1!$D$3)+SUMIF(R2!$B$3,$B277,R2!$F$3)</f>
        <v>0</v>
      </c>
      <c r="J277" s="103" t="n">
        <f aca="false">B277</f>
        <v>45200</v>
      </c>
      <c r="N277" s="102" t="n">
        <f aca="false">SUMIF(R11!$B$3,$B277,R11!$D$3)+SUMIF(R5!$B$3,$B277,R5!$I$3)+SUMIF(R4!$B$3,$B277,R4!$D$3)+SUMIF(R5!$B$3,$B277,R5!$F$3)</f>
        <v>0</v>
      </c>
      <c r="O277" s="103" t="n">
        <f aca="false">B277</f>
        <v>45200</v>
      </c>
      <c r="S277" s="102" t="n">
        <f aca="false">SUMIF(R12!$B$3,$B277,R12!$D$3)+SUMIF(R8!$B$3,$B277,R8!$I$3)+SUMIF(R7!$B$3,$B277,R7!$D$3)+SUMIF(R8!$B$3,$B277,R8!$F$3)</f>
        <v>0</v>
      </c>
      <c r="T277" s="103" t="n">
        <f aca="false">B277</f>
        <v>45200</v>
      </c>
    </row>
    <row r="278" customFormat="false" ht="12.75" hidden="false" customHeight="false" outlineLevel="0" collapsed="false">
      <c r="A278" s="102" t="n">
        <f aca="false">I278+N278+S278</f>
        <v>0</v>
      </c>
      <c r="B278" s="103" t="n">
        <f aca="false">Months!F278</f>
        <v>45231</v>
      </c>
      <c r="I278" s="102" t="n">
        <f aca="false">SUMIF(R10!$B$3,$B278,R10!$D$3)+SUMIF(R2!$B$3,$B278,R2!$I$3)+SUMIF(R1!$B$3,$B278,R1!$D$3)+SUMIF(R2!$B$3,$B278,R2!$F$3)</f>
        <v>0</v>
      </c>
      <c r="J278" s="103" t="n">
        <f aca="false">B278</f>
        <v>45231</v>
      </c>
      <c r="N278" s="102" t="n">
        <f aca="false">SUMIF(R11!$B$3,$B278,R11!$D$3)+SUMIF(R5!$B$3,$B278,R5!$I$3)+SUMIF(R4!$B$3,$B278,R4!$D$3)+SUMIF(R5!$B$3,$B278,R5!$F$3)</f>
        <v>0</v>
      </c>
      <c r="O278" s="103" t="n">
        <f aca="false">B278</f>
        <v>45231</v>
      </c>
      <c r="S278" s="102" t="n">
        <f aca="false">SUMIF(R12!$B$3,$B278,R12!$D$3)+SUMIF(R8!$B$3,$B278,R8!$I$3)+SUMIF(R7!$B$3,$B278,R7!$D$3)+SUMIF(R8!$B$3,$B278,R8!$F$3)</f>
        <v>0</v>
      </c>
      <c r="T278" s="103" t="n">
        <f aca="false">B278</f>
        <v>45231</v>
      </c>
    </row>
    <row r="279" customFormat="false" ht="12.75" hidden="false" customHeight="false" outlineLevel="0" collapsed="false">
      <c r="A279" s="102" t="n">
        <f aca="false">I279+N279+S279</f>
        <v>0</v>
      </c>
      <c r="B279" s="103" t="n">
        <f aca="false">Months!F279</f>
        <v>45261</v>
      </c>
      <c r="I279" s="102" t="n">
        <f aca="false">SUMIF(R10!$B$3,$B279,R10!$D$3)+SUMIF(R2!$B$3,$B279,R2!$I$3)+SUMIF(R1!$B$3,$B279,R1!$D$3)+SUMIF(R2!$B$3,$B279,R2!$F$3)</f>
        <v>0</v>
      </c>
      <c r="J279" s="103" t="n">
        <f aca="false">B279</f>
        <v>45261</v>
      </c>
      <c r="N279" s="102" t="n">
        <f aca="false">SUMIF(R11!$B$3,$B279,R11!$D$3)+SUMIF(R5!$B$3,$B279,R5!$I$3)+SUMIF(R4!$B$3,$B279,R4!$D$3)+SUMIF(R5!$B$3,$B279,R5!$F$3)</f>
        <v>0</v>
      </c>
      <c r="O279" s="103" t="n">
        <f aca="false">B279</f>
        <v>45261</v>
      </c>
      <c r="S279" s="102" t="n">
        <f aca="false">SUMIF(R12!$B$3,$B279,R12!$D$3)+SUMIF(R8!$B$3,$B279,R8!$I$3)+SUMIF(R7!$B$3,$B279,R7!$D$3)+SUMIF(R8!$B$3,$B279,R8!$F$3)</f>
        <v>0</v>
      </c>
      <c r="T279" s="103" t="n">
        <f aca="false">B279</f>
        <v>45261</v>
      </c>
    </row>
    <row r="280" customFormat="false" ht="12.75" hidden="false" customHeight="false" outlineLevel="0" collapsed="false">
      <c r="A280" s="102" t="n">
        <f aca="false">I280+N280+S280</f>
        <v>0</v>
      </c>
      <c r="B280" s="103" t="n">
        <f aca="false">Months!F280</f>
        <v>45292</v>
      </c>
      <c r="I280" s="102" t="n">
        <f aca="false">SUMIF(R10!$B$3,$B280,R10!$D$3)+SUMIF(R2!$B$3,$B280,R2!$I$3)+SUMIF(R1!$B$3,$B280,R1!$D$3)+SUMIF(R2!$B$3,$B280,R2!$F$3)</f>
        <v>0</v>
      </c>
      <c r="J280" s="103" t="n">
        <f aca="false">B280</f>
        <v>45292</v>
      </c>
      <c r="N280" s="102" t="n">
        <f aca="false">SUMIF(R11!$B$3,$B280,R11!$D$3)+SUMIF(R5!$B$3,$B280,R5!$I$3)+SUMIF(R4!$B$3,$B280,R4!$D$3)+SUMIF(R5!$B$3,$B280,R5!$F$3)</f>
        <v>0</v>
      </c>
      <c r="O280" s="103" t="n">
        <f aca="false">B280</f>
        <v>45292</v>
      </c>
      <c r="S280" s="102" t="n">
        <f aca="false">SUMIF(R12!$B$3,$B280,R12!$D$3)+SUMIF(R8!$B$3,$B280,R8!$I$3)+SUMIF(R7!$B$3,$B280,R7!$D$3)+SUMIF(R8!$B$3,$B280,R8!$F$3)</f>
        <v>0</v>
      </c>
      <c r="T280" s="103" t="n">
        <f aca="false">B280</f>
        <v>45292</v>
      </c>
    </row>
    <row r="281" customFormat="false" ht="12.75" hidden="false" customHeight="false" outlineLevel="0" collapsed="false">
      <c r="A281" s="102" t="n">
        <f aca="false">I281+N281+S281</f>
        <v>0</v>
      </c>
      <c r="B281" s="103" t="n">
        <f aca="false">Months!F281</f>
        <v>45323</v>
      </c>
      <c r="I281" s="102" t="n">
        <f aca="false">SUMIF(R10!$B$3,$B281,R10!$D$3)+SUMIF(R2!$B$3,$B281,R2!$I$3)+SUMIF(R1!$B$3,$B281,R1!$D$3)+SUMIF(R2!$B$3,$B281,R2!$F$3)</f>
        <v>0</v>
      </c>
      <c r="J281" s="103" t="n">
        <f aca="false">B281</f>
        <v>45323</v>
      </c>
      <c r="N281" s="102" t="n">
        <f aca="false">SUMIF(R11!$B$3,$B281,R11!$D$3)+SUMIF(R5!$B$3,$B281,R5!$I$3)+SUMIF(R4!$B$3,$B281,R4!$D$3)+SUMIF(R5!$B$3,$B281,R5!$F$3)</f>
        <v>0</v>
      </c>
      <c r="O281" s="103" t="n">
        <f aca="false">B281</f>
        <v>45323</v>
      </c>
      <c r="S281" s="102" t="n">
        <f aca="false">SUMIF(R12!$B$3,$B281,R12!$D$3)+SUMIF(R8!$B$3,$B281,R8!$I$3)+SUMIF(R7!$B$3,$B281,R7!$D$3)+SUMIF(R8!$B$3,$B281,R8!$F$3)</f>
        <v>0</v>
      </c>
      <c r="T281" s="103" t="n">
        <f aca="false">B281</f>
        <v>45323</v>
      </c>
    </row>
    <row r="282" customFormat="false" ht="12.75" hidden="false" customHeight="false" outlineLevel="0" collapsed="false">
      <c r="A282" s="102" t="n">
        <f aca="false">I282+N282+S282</f>
        <v>0</v>
      </c>
      <c r="B282" s="103" t="n">
        <f aca="false">Months!F282</f>
        <v>45352</v>
      </c>
      <c r="I282" s="102" t="n">
        <f aca="false">SUMIF(R10!$B$3,$B282,R10!$D$3)+SUMIF(R2!$B$3,$B282,R2!$I$3)+SUMIF(R1!$B$3,$B282,R1!$D$3)+SUMIF(R2!$B$3,$B282,R2!$F$3)</f>
        <v>0</v>
      </c>
      <c r="J282" s="103" t="n">
        <f aca="false">B282</f>
        <v>45352</v>
      </c>
      <c r="N282" s="102" t="n">
        <f aca="false">SUMIF(R11!$B$3,$B282,R11!$D$3)+SUMIF(R5!$B$3,$B282,R5!$I$3)+SUMIF(R4!$B$3,$B282,R4!$D$3)+SUMIF(R5!$B$3,$B282,R5!$F$3)</f>
        <v>0</v>
      </c>
      <c r="O282" s="103" t="n">
        <f aca="false">B282</f>
        <v>45352</v>
      </c>
      <c r="S282" s="102" t="n">
        <f aca="false">SUMIF(R12!$B$3,$B282,R12!$D$3)+SUMIF(R8!$B$3,$B282,R8!$I$3)+SUMIF(R7!$B$3,$B282,R7!$D$3)+SUMIF(R8!$B$3,$B282,R8!$F$3)</f>
        <v>0</v>
      </c>
      <c r="T282" s="103" t="n">
        <f aca="false">B282</f>
        <v>45352</v>
      </c>
    </row>
    <row r="283" customFormat="false" ht="12.75" hidden="false" customHeight="false" outlineLevel="0" collapsed="false">
      <c r="A283" s="102" t="n">
        <f aca="false">I283+N283+S283</f>
        <v>0</v>
      </c>
      <c r="B283" s="103" t="n">
        <f aca="false">Months!F283</f>
        <v>45383</v>
      </c>
      <c r="I283" s="102" t="n">
        <f aca="false">SUMIF(R10!$B$3,$B283,R10!$D$3)+SUMIF(R2!$B$3,$B283,R2!$I$3)+SUMIF(R1!$B$3,$B283,R1!$D$3)+SUMIF(R2!$B$3,$B283,R2!$F$3)</f>
        <v>0</v>
      </c>
      <c r="J283" s="103" t="n">
        <f aca="false">B283</f>
        <v>45383</v>
      </c>
      <c r="N283" s="102" t="n">
        <f aca="false">SUMIF(R11!$B$3,$B283,R11!$D$3)+SUMIF(R5!$B$3,$B283,R5!$I$3)+SUMIF(R4!$B$3,$B283,R4!$D$3)+SUMIF(R5!$B$3,$B283,R5!$F$3)</f>
        <v>0</v>
      </c>
      <c r="O283" s="103" t="n">
        <f aca="false">B283</f>
        <v>45383</v>
      </c>
      <c r="S283" s="102" t="n">
        <f aca="false">SUMIF(R12!$B$3,$B283,R12!$D$3)+SUMIF(R8!$B$3,$B283,R8!$I$3)+SUMIF(R7!$B$3,$B283,R7!$D$3)+SUMIF(R8!$B$3,$B283,R8!$F$3)</f>
        <v>0</v>
      </c>
      <c r="T283" s="103" t="n">
        <f aca="false">B283</f>
        <v>45383</v>
      </c>
    </row>
    <row r="284" customFormat="false" ht="12.75" hidden="false" customHeight="false" outlineLevel="0" collapsed="false">
      <c r="A284" s="102" t="n">
        <f aca="false">I284+N284+S284</f>
        <v>0</v>
      </c>
      <c r="B284" s="103" t="n">
        <f aca="false">Months!F284</f>
        <v>45413</v>
      </c>
      <c r="I284" s="102" t="n">
        <f aca="false">SUMIF(R10!$B$3,$B284,R10!$D$3)+SUMIF(R2!$B$3,$B284,R2!$I$3)+SUMIF(R1!$B$3,$B284,R1!$D$3)+SUMIF(R2!$B$3,$B284,R2!$F$3)</f>
        <v>0</v>
      </c>
      <c r="J284" s="103" t="n">
        <f aca="false">B284</f>
        <v>45413</v>
      </c>
      <c r="N284" s="102" t="n">
        <f aca="false">SUMIF(R11!$B$3,$B284,R11!$D$3)+SUMIF(R5!$B$3,$B284,R5!$I$3)+SUMIF(R4!$B$3,$B284,R4!$D$3)+SUMIF(R5!$B$3,$B284,R5!$F$3)</f>
        <v>0</v>
      </c>
      <c r="O284" s="103" t="n">
        <f aca="false">B284</f>
        <v>45413</v>
      </c>
      <c r="S284" s="102" t="n">
        <f aca="false">SUMIF(R12!$B$3,$B284,R12!$D$3)+SUMIF(R8!$B$3,$B284,R8!$I$3)+SUMIF(R7!$B$3,$B284,R7!$D$3)+SUMIF(R8!$B$3,$B284,R8!$F$3)</f>
        <v>0</v>
      </c>
      <c r="T284" s="103" t="n">
        <f aca="false">B284</f>
        <v>45413</v>
      </c>
    </row>
    <row r="285" customFormat="false" ht="12.75" hidden="false" customHeight="false" outlineLevel="0" collapsed="false">
      <c r="A285" s="102" t="n">
        <f aca="false">I285+N285+S285</f>
        <v>0</v>
      </c>
      <c r="B285" s="103" t="n">
        <f aca="false">Months!F285</f>
        <v>45444</v>
      </c>
      <c r="I285" s="102" t="n">
        <f aca="false">SUMIF(R10!$B$3,$B285,R10!$D$3)+SUMIF(R2!$B$3,$B285,R2!$I$3)+SUMIF(R1!$B$3,$B285,R1!$D$3)+SUMIF(R2!$B$3,$B285,R2!$F$3)</f>
        <v>0</v>
      </c>
      <c r="J285" s="103" t="n">
        <f aca="false">B285</f>
        <v>45444</v>
      </c>
      <c r="N285" s="102" t="n">
        <f aca="false">SUMIF(R11!$B$3,$B285,R11!$D$3)+SUMIF(R5!$B$3,$B285,R5!$I$3)+SUMIF(R4!$B$3,$B285,R4!$D$3)+SUMIF(R5!$B$3,$B285,R5!$F$3)</f>
        <v>0</v>
      </c>
      <c r="O285" s="103" t="n">
        <f aca="false">B285</f>
        <v>45444</v>
      </c>
      <c r="S285" s="102" t="n">
        <f aca="false">SUMIF(R12!$B$3,$B285,R12!$D$3)+SUMIF(R8!$B$3,$B285,R8!$I$3)+SUMIF(R7!$B$3,$B285,R7!$D$3)+SUMIF(R8!$B$3,$B285,R8!$F$3)</f>
        <v>0</v>
      </c>
      <c r="T285" s="103" t="n">
        <f aca="false">B285</f>
        <v>45444</v>
      </c>
    </row>
    <row r="286" customFormat="false" ht="12.75" hidden="false" customHeight="false" outlineLevel="0" collapsed="false">
      <c r="A286" s="102" t="n">
        <f aca="false">I286+N286+S286</f>
        <v>0</v>
      </c>
      <c r="B286" s="103" t="n">
        <f aca="false">Months!F286</f>
        <v>45474</v>
      </c>
      <c r="I286" s="102" t="n">
        <f aca="false">SUMIF(R10!$B$3,$B286,R10!$D$3)+SUMIF(R2!$B$3,$B286,R2!$I$3)+SUMIF(R1!$B$3,$B286,R1!$D$3)+SUMIF(R2!$B$3,$B286,R2!$F$3)</f>
        <v>0</v>
      </c>
      <c r="J286" s="103" t="n">
        <f aca="false">B286</f>
        <v>45474</v>
      </c>
      <c r="N286" s="102" t="n">
        <f aca="false">SUMIF(R11!$B$3,$B286,R11!$D$3)+SUMIF(R5!$B$3,$B286,R5!$I$3)+SUMIF(R4!$B$3,$B286,R4!$D$3)+SUMIF(R5!$B$3,$B286,R5!$F$3)</f>
        <v>0</v>
      </c>
      <c r="O286" s="103" t="n">
        <f aca="false">B286</f>
        <v>45474</v>
      </c>
      <c r="S286" s="102" t="n">
        <f aca="false">SUMIF(R12!$B$3,$B286,R12!$D$3)+SUMIF(R8!$B$3,$B286,R8!$I$3)+SUMIF(R7!$B$3,$B286,R7!$D$3)+SUMIF(R8!$B$3,$B286,R8!$F$3)</f>
        <v>0</v>
      </c>
      <c r="T286" s="103" t="n">
        <f aca="false">B286</f>
        <v>45474</v>
      </c>
    </row>
    <row r="287" customFormat="false" ht="12.75" hidden="false" customHeight="false" outlineLevel="0" collapsed="false">
      <c r="A287" s="102" t="n">
        <f aca="false">I287+N287+S287</f>
        <v>0</v>
      </c>
      <c r="B287" s="103" t="n">
        <f aca="false">Months!F287</f>
        <v>45505</v>
      </c>
      <c r="I287" s="102" t="n">
        <f aca="false">SUMIF(R10!$B$3,$B287,R10!$D$3)+SUMIF(R2!$B$3,$B287,R2!$I$3)+SUMIF(R1!$B$3,$B287,R1!$D$3)+SUMIF(R2!$B$3,$B287,R2!$F$3)</f>
        <v>0</v>
      </c>
      <c r="J287" s="103" t="n">
        <f aca="false">B287</f>
        <v>45505</v>
      </c>
      <c r="N287" s="102" t="n">
        <f aca="false">SUMIF(R11!$B$3,$B287,R11!$D$3)+SUMIF(R5!$B$3,$B287,R5!$I$3)+SUMIF(R4!$B$3,$B287,R4!$D$3)+SUMIF(R5!$B$3,$B287,R5!$F$3)</f>
        <v>0</v>
      </c>
      <c r="O287" s="103" t="n">
        <f aca="false">B287</f>
        <v>45505</v>
      </c>
      <c r="S287" s="102" t="n">
        <f aca="false">SUMIF(R12!$B$3,$B287,R12!$D$3)+SUMIF(R8!$B$3,$B287,R8!$I$3)+SUMIF(R7!$B$3,$B287,R7!$D$3)+SUMIF(R8!$B$3,$B287,R8!$F$3)</f>
        <v>0</v>
      </c>
      <c r="T287" s="103" t="n">
        <f aca="false">B287</f>
        <v>45505</v>
      </c>
    </row>
    <row r="288" customFormat="false" ht="12.75" hidden="false" customHeight="false" outlineLevel="0" collapsed="false">
      <c r="A288" s="102" t="n">
        <f aca="false">I288+N288+S288</f>
        <v>0</v>
      </c>
      <c r="B288" s="103" t="n">
        <f aca="false">Months!F288</f>
        <v>45536</v>
      </c>
      <c r="I288" s="102" t="n">
        <f aca="false">SUMIF(R10!$B$3,$B288,R10!$D$3)+SUMIF(R2!$B$3,$B288,R2!$I$3)+SUMIF(R1!$B$3,$B288,R1!$D$3)+SUMIF(R2!$B$3,$B288,R2!$F$3)</f>
        <v>0</v>
      </c>
      <c r="J288" s="103" t="n">
        <f aca="false">B288</f>
        <v>45536</v>
      </c>
      <c r="N288" s="102" t="n">
        <f aca="false">SUMIF(R11!$B$3,$B288,R11!$D$3)+SUMIF(R5!$B$3,$B288,R5!$I$3)+SUMIF(R4!$B$3,$B288,R4!$D$3)+SUMIF(R5!$B$3,$B288,R5!$F$3)</f>
        <v>0</v>
      </c>
      <c r="O288" s="103" t="n">
        <f aca="false">B288</f>
        <v>45536</v>
      </c>
      <c r="S288" s="102" t="n">
        <f aca="false">SUMIF(R12!$B$3,$B288,R12!$D$3)+SUMIF(R8!$B$3,$B288,R8!$I$3)+SUMIF(R7!$B$3,$B288,R7!$D$3)+SUMIF(R8!$B$3,$B288,R8!$F$3)</f>
        <v>0</v>
      </c>
      <c r="T288" s="103" t="n">
        <f aca="false">B288</f>
        <v>45536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6.28"/>
    <col collapsed="false" customWidth="true" hidden="false" outlineLevel="0" max="9" min="8" style="0" width="8.14"/>
    <col collapsed="false" customWidth="true" hidden="false" outlineLevel="0" max="10" min="10" style="0" width="8.56"/>
    <col collapsed="false" customWidth="true" hidden="false" outlineLevel="0" max="11" min="11" style="0" width="8.85"/>
    <col collapsed="false" customWidth="true" hidden="false" outlineLevel="0" max="13" min="12" style="0" width="8.14"/>
    <col collapsed="false" customWidth="true" hidden="false" outlineLevel="0" max="14" min="14" style="0" width="7.7"/>
    <col collapsed="false" customWidth="true" hidden="false" outlineLevel="0" max="15" min="15" style="0" width="8.14"/>
    <col collapsed="false" customWidth="true" hidden="false" outlineLevel="0" max="16" min="16" style="0" width="7.7"/>
    <col collapsed="false" customWidth="true" hidden="false" outlineLevel="0" max="17" min="17" style="0" width="13.85"/>
    <col collapsed="false" customWidth="true" hidden="false" outlineLevel="0" max="18" min="18" style="0" width="4.99"/>
  </cols>
  <sheetData>
    <row r="1" customFormat="false" ht="16.5" hidden="false" customHeight="false" outlineLevel="0" collapsed="false">
      <c r="A1" s="0" t="s">
        <v>207</v>
      </c>
      <c r="B1" s="158" t="s">
        <v>208</v>
      </c>
      <c r="C1" s="159" t="s">
        <v>155</v>
      </c>
      <c r="D1" s="160" t="n">
        <f aca="false">SUM(D4:D65536)</f>
        <v>9.07543377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13.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113</v>
      </c>
      <c r="D4" s="157" t="n">
        <v>96.1341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112</v>
      </c>
      <c r="D5" s="157" t="n">
        <v>-93</v>
      </c>
    </row>
    <row r="6" customFormat="false" ht="12.75" hidden="false" customHeight="false" outlineLevel="0" collapsed="false">
      <c r="A6" s="0" t="n">
        <f aca="false">INDEX(BucketTable,MATCH(B6,SumMonths,0),1)</f>
        <v>2</v>
      </c>
      <c r="B6" s="167" t="n">
        <v>36923</v>
      </c>
      <c r="C6" s="156" t="s">
        <v>113</v>
      </c>
      <c r="D6" s="157" t="n">
        <v>86.68661001</v>
      </c>
    </row>
    <row r="7" customFormat="false" ht="12.75" hidden="false" customHeight="false" outlineLevel="0" collapsed="false">
      <c r="A7" s="0" t="n">
        <f aca="false">INDEX(BucketTable,MATCH(B7,SumMonths,0),1)</f>
        <v>2</v>
      </c>
      <c r="B7" s="167" t="n">
        <v>36923</v>
      </c>
      <c r="C7" s="156" t="s">
        <v>112</v>
      </c>
      <c r="D7" s="157" t="n">
        <v>-83.86051079</v>
      </c>
    </row>
    <row r="8" customFormat="false" ht="12.75" hidden="false" customHeight="false" outlineLevel="0" collapsed="false">
      <c r="A8" s="0" t="n">
        <f aca="false">INDEX(BucketTable,MATCH(B8,SumMonths,0),1)</f>
        <v>3</v>
      </c>
      <c r="B8" s="167" t="n">
        <v>36951</v>
      </c>
      <c r="C8" s="156" t="s">
        <v>113</v>
      </c>
      <c r="D8" s="157" t="n">
        <v>95.55542927</v>
      </c>
    </row>
    <row r="9" customFormat="false" ht="12.75" hidden="false" customHeight="false" outlineLevel="0" collapsed="false">
      <c r="A9" s="0" t="n">
        <f aca="false">INDEX(BucketTable,MATCH(B9,SumMonths,0),1)</f>
        <v>3</v>
      </c>
      <c r="B9" s="167" t="n">
        <v>36951</v>
      </c>
      <c r="C9" s="156" t="s">
        <v>112</v>
      </c>
      <c r="D9" s="157" t="n">
        <v>-92.44019471</v>
      </c>
    </row>
    <row r="10" customFormat="false" ht="12.75" hidden="false" customHeight="false" outlineLevel="0" collapsed="false">
      <c r="A10" s="0" t="n">
        <f aca="false">INDEX(BucketTable,MATCH(B10,SumMonths,0),1)</f>
        <v>8</v>
      </c>
      <c r="B10" s="167" t="n">
        <v>37196</v>
      </c>
      <c r="C10" s="156" t="s">
        <v>113</v>
      </c>
      <c r="D10" s="157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67" t="n">
        <v>37196</v>
      </c>
      <c r="C11" s="156" t="s">
        <v>112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8</v>
      </c>
      <c r="B12" s="167" t="n">
        <v>37226</v>
      </c>
      <c r="C12" s="156" t="s">
        <v>113</v>
      </c>
      <c r="D12" s="157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8</v>
      </c>
      <c r="B13" s="167" t="n">
        <v>37226</v>
      </c>
      <c r="C13" s="156" t="s">
        <v>112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9</v>
      </c>
      <c r="B14" s="167" t="n">
        <v>37257</v>
      </c>
      <c r="C14" s="156" t="s">
        <v>113</v>
      </c>
      <c r="D14" s="157" t="n">
        <v>-1E-008</v>
      </c>
    </row>
    <row r="15" customFormat="false" ht="12.75" hidden="false" customHeight="false" outlineLevel="0" collapsed="false">
      <c r="A15" s="0" t="n">
        <f aca="false">INDEX(BucketTable,MATCH(B15,SumMonths,0),1)</f>
        <v>9</v>
      </c>
      <c r="B15" s="167" t="n">
        <v>37257</v>
      </c>
      <c r="C15" s="156" t="s">
        <v>112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9</v>
      </c>
      <c r="B16" s="167" t="n">
        <v>37288</v>
      </c>
      <c r="C16" s="156" t="s">
        <v>113</v>
      </c>
      <c r="D16" s="157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9</v>
      </c>
      <c r="B17" s="167" t="n">
        <v>37288</v>
      </c>
      <c r="C17" s="156" t="s">
        <v>112</v>
      </c>
      <c r="D17" s="157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9</v>
      </c>
      <c r="B18" s="167" t="n">
        <v>37316</v>
      </c>
      <c r="C18" s="156" t="s">
        <v>113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9</v>
      </c>
      <c r="B19" s="167" t="n">
        <v>37316</v>
      </c>
      <c r="C19" s="156" t="s">
        <v>112</v>
      </c>
      <c r="D19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209</v>
      </c>
      <c r="B1" s="158" t="s">
        <v>210</v>
      </c>
      <c r="C1" s="159" t="s">
        <v>155</v>
      </c>
      <c r="D1" s="160" t="n">
        <f aca="false">SUM(D4:D65536)</f>
        <v>-28.9168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13.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109</v>
      </c>
      <c r="D4" s="157" t="n">
        <v>-21.6088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113</v>
      </c>
      <c r="D5" s="157" t="n">
        <v>-7.5616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119</v>
      </c>
      <c r="D6" s="157" t="n">
        <v>0.2536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211</v>
      </c>
      <c r="B1" s="158" t="s">
        <v>212</v>
      </c>
      <c r="C1" s="159" t="s">
        <v>155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13.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213</v>
      </c>
      <c r="B1" s="158" t="s">
        <v>214</v>
      </c>
      <c r="C1" s="159" t="s">
        <v>155</v>
      </c>
      <c r="D1" s="160" t="n">
        <f aca="false">SUM(D4:D65536)</f>
        <v>-38.3664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13.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109</v>
      </c>
      <c r="D4" s="157" t="n">
        <v>0.0072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111</v>
      </c>
      <c r="D5" s="157" t="n">
        <v>-38.3736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215</v>
      </c>
      <c r="B1" s="158" t="s">
        <v>216</v>
      </c>
      <c r="C1" s="159" t="s">
        <v>155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13.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217</v>
      </c>
      <c r="B1" s="158" t="s">
        <v>218</v>
      </c>
      <c r="C1" s="159" t="s">
        <v>155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26.2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56" width="10.13"/>
    <col collapsed="false" customWidth="true" hidden="false" outlineLevel="0" max="3" min="3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219</v>
      </c>
      <c r="B1" s="158" t="s">
        <v>220</v>
      </c>
      <c r="C1" s="159" t="s">
        <v>155</v>
      </c>
      <c r="D1" s="160" t="n">
        <f aca="false">SUM(D4:D65536)</f>
        <v>29.25154105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  <c r="I2" s="0" t="s">
        <v>221</v>
      </c>
    </row>
    <row r="3" customFormat="false" ht="26.2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113</v>
      </c>
      <c r="D4" s="157" t="n">
        <v>3.15909842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117</v>
      </c>
      <c r="D5" s="157" t="n">
        <v>0.51637389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121</v>
      </c>
      <c r="D6" s="157" t="n">
        <v>0</v>
      </c>
    </row>
    <row r="7" customFormat="false" ht="12.75" hidden="false" customHeight="false" outlineLevel="0" collapsed="false">
      <c r="A7" s="0" t="n">
        <f aca="false">INDEX(BucketTable,MATCH(B7,SumMonths,0),1)</f>
        <v>1</v>
      </c>
      <c r="B7" s="167" t="n">
        <v>36892</v>
      </c>
      <c r="C7" s="156" t="s">
        <v>119</v>
      </c>
      <c r="D7" s="157" t="n">
        <v>-0.03152139</v>
      </c>
    </row>
    <row r="8" customFormat="false" ht="12.75" hidden="false" customHeight="false" outlineLevel="0" collapsed="false">
      <c r="A8" s="0" t="n">
        <f aca="false">INDEX(BucketTable,MATCH(B8,SumMonths,0),1)</f>
        <v>1</v>
      </c>
      <c r="B8" s="167" t="n">
        <v>36892</v>
      </c>
      <c r="C8" s="156" t="s">
        <v>111</v>
      </c>
      <c r="D8" s="157" t="n">
        <v>0</v>
      </c>
    </row>
    <row r="9" customFormat="false" ht="12.75" hidden="false" customHeight="false" outlineLevel="0" collapsed="false">
      <c r="A9" s="0" t="n">
        <f aca="false">INDEX(BucketTable,MATCH(B9,SumMonths,0),1)</f>
        <v>1</v>
      </c>
      <c r="B9" s="167" t="n">
        <v>36892</v>
      </c>
      <c r="C9" s="156" t="s">
        <v>113</v>
      </c>
      <c r="D9" s="157" t="n">
        <v>3.15909842</v>
      </c>
    </row>
    <row r="10" customFormat="false" ht="12.75" hidden="false" customHeight="false" outlineLevel="0" collapsed="false">
      <c r="A10" s="0" t="n">
        <f aca="false">INDEX(BucketTable,MATCH(B10,SumMonths,0),1)</f>
        <v>1</v>
      </c>
      <c r="B10" s="167" t="n">
        <v>36892</v>
      </c>
      <c r="C10" s="156" t="s">
        <v>117</v>
      </c>
      <c r="D10" s="157" t="n">
        <v>0.51637389</v>
      </c>
    </row>
    <row r="11" customFormat="false" ht="12.75" hidden="false" customHeight="false" outlineLevel="0" collapsed="false">
      <c r="A11" s="0" t="n">
        <f aca="false">INDEX(BucketTable,MATCH(B11,SumMonths,0),1)</f>
        <v>1</v>
      </c>
      <c r="B11" s="167" t="n">
        <v>36892</v>
      </c>
      <c r="C11" s="156" t="s">
        <v>121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1</v>
      </c>
      <c r="B12" s="167" t="n">
        <v>36892</v>
      </c>
      <c r="C12" s="156" t="s">
        <v>119</v>
      </c>
      <c r="D12" s="157" t="n">
        <v>-0.03152139</v>
      </c>
    </row>
    <row r="13" customFormat="false" ht="12.75" hidden="false" customHeight="false" outlineLevel="0" collapsed="false">
      <c r="A13" s="0" t="n">
        <f aca="false">INDEX(BucketTable,MATCH(B13,SumMonths,0),1)</f>
        <v>1</v>
      </c>
      <c r="B13" s="167" t="n">
        <v>36892</v>
      </c>
      <c r="C13" s="156" t="s">
        <v>111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1</v>
      </c>
      <c r="B14" s="167" t="n">
        <v>36892</v>
      </c>
      <c r="C14" s="156" t="s">
        <v>113</v>
      </c>
      <c r="D14" s="157" t="n">
        <v>3.15909842</v>
      </c>
    </row>
    <row r="15" customFormat="false" ht="12.75" hidden="false" customHeight="false" outlineLevel="0" collapsed="false">
      <c r="A15" s="0" t="n">
        <f aca="false">INDEX(BucketTable,MATCH(B15,SumMonths,0),1)</f>
        <v>1</v>
      </c>
      <c r="B15" s="167" t="n">
        <v>36892</v>
      </c>
      <c r="C15" s="156" t="s">
        <v>117</v>
      </c>
      <c r="D15" s="157" t="n">
        <v>0.51637389</v>
      </c>
    </row>
    <row r="16" customFormat="false" ht="12.75" hidden="false" customHeight="false" outlineLevel="0" collapsed="false">
      <c r="A16" s="0" t="n">
        <f aca="false">INDEX(BucketTable,MATCH(B16,SumMonths,0),1)</f>
        <v>1</v>
      </c>
      <c r="B16" s="167" t="n">
        <v>36892</v>
      </c>
      <c r="C16" s="156" t="s">
        <v>121</v>
      </c>
      <c r="D16" s="157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1</v>
      </c>
      <c r="B17" s="167" t="n">
        <v>36892</v>
      </c>
      <c r="C17" s="156" t="s">
        <v>119</v>
      </c>
      <c r="D17" s="157" t="n">
        <v>-0.03152139</v>
      </c>
    </row>
    <row r="18" customFormat="false" ht="12.75" hidden="false" customHeight="false" outlineLevel="0" collapsed="false">
      <c r="A18" s="0" t="n">
        <f aca="false">INDEX(BucketTable,MATCH(B18,SumMonths,0),1)</f>
        <v>1</v>
      </c>
      <c r="B18" s="167" t="n">
        <v>36892</v>
      </c>
      <c r="C18" s="156" t="s">
        <v>111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1</v>
      </c>
      <c r="B19" s="167" t="n">
        <v>36892</v>
      </c>
      <c r="C19" s="156" t="s">
        <v>113</v>
      </c>
      <c r="D19" s="157" t="n">
        <v>3.15909842</v>
      </c>
    </row>
    <row r="20" customFormat="false" ht="12.75" hidden="false" customHeight="false" outlineLevel="0" collapsed="false">
      <c r="A20" s="0" t="n">
        <f aca="false">INDEX(BucketTable,MATCH(B20,SumMonths,0),1)</f>
        <v>1</v>
      </c>
      <c r="B20" s="167" t="n">
        <v>36892</v>
      </c>
      <c r="C20" s="156" t="s">
        <v>117</v>
      </c>
      <c r="D20" s="157" t="n">
        <v>0.51637389</v>
      </c>
    </row>
    <row r="21" customFormat="false" ht="12.75" hidden="false" customHeight="false" outlineLevel="0" collapsed="false">
      <c r="A21" s="0" t="n">
        <f aca="false">INDEX(BucketTable,MATCH(B21,SumMonths,0),1)</f>
        <v>1</v>
      </c>
      <c r="B21" s="167" t="n">
        <v>36892</v>
      </c>
      <c r="C21" s="156" t="s">
        <v>121</v>
      </c>
      <c r="D21" s="157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1</v>
      </c>
      <c r="B22" s="167" t="n">
        <v>36892</v>
      </c>
      <c r="C22" s="156" t="s">
        <v>119</v>
      </c>
      <c r="D22" s="157" t="n">
        <v>-0.03152139</v>
      </c>
    </row>
    <row r="23" customFormat="false" ht="12.75" hidden="false" customHeight="false" outlineLevel="0" collapsed="false">
      <c r="A23" s="0" t="n">
        <f aca="false">INDEX(BucketTable,MATCH(B23,SumMonths,0),1)</f>
        <v>1</v>
      </c>
      <c r="B23" s="167" t="n">
        <v>36892</v>
      </c>
      <c r="C23" s="156" t="s">
        <v>111</v>
      </c>
      <c r="D23" s="157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1</v>
      </c>
      <c r="B24" s="167" t="n">
        <v>36892</v>
      </c>
      <c r="C24" s="156" t="s">
        <v>113</v>
      </c>
      <c r="D24" s="157" t="n">
        <v>3.15909842</v>
      </c>
    </row>
    <row r="25" customFormat="false" ht="12.75" hidden="false" customHeight="false" outlineLevel="0" collapsed="false">
      <c r="A25" s="0" t="n">
        <f aca="false">INDEX(BucketTable,MATCH(B25,SumMonths,0),1)</f>
        <v>1</v>
      </c>
      <c r="B25" s="167" t="n">
        <v>36892</v>
      </c>
      <c r="C25" s="156" t="s">
        <v>117</v>
      </c>
      <c r="D25" s="157" t="n">
        <v>0.51637389</v>
      </c>
    </row>
    <row r="26" customFormat="false" ht="12.75" hidden="false" customHeight="false" outlineLevel="0" collapsed="false">
      <c r="A26" s="0" t="n">
        <f aca="false">INDEX(BucketTable,MATCH(B26,SumMonths,0),1)</f>
        <v>1</v>
      </c>
      <c r="B26" s="167" t="n">
        <v>36892</v>
      </c>
      <c r="C26" s="156" t="s">
        <v>121</v>
      </c>
      <c r="D26" s="157" t="n">
        <v>0</v>
      </c>
    </row>
    <row r="27" customFormat="false" ht="12.75" hidden="false" customHeight="false" outlineLevel="0" collapsed="false">
      <c r="A27" s="0" t="n">
        <f aca="false">INDEX(BucketTable,MATCH(B27,SumMonths,0),1)</f>
        <v>1</v>
      </c>
      <c r="B27" s="167" t="n">
        <v>36892</v>
      </c>
      <c r="C27" s="156" t="s">
        <v>119</v>
      </c>
      <c r="D27" s="157" t="n">
        <v>-0.03152139</v>
      </c>
    </row>
    <row r="28" customFormat="false" ht="12.75" hidden="false" customHeight="false" outlineLevel="0" collapsed="false">
      <c r="A28" s="0" t="n">
        <f aca="false">INDEX(BucketTable,MATCH(B28,SumMonths,0),1)</f>
        <v>1</v>
      </c>
      <c r="B28" s="167" t="n">
        <v>36892</v>
      </c>
      <c r="C28" s="156" t="s">
        <v>111</v>
      </c>
      <c r="D28" s="157" t="n">
        <v>0</v>
      </c>
    </row>
    <row r="29" customFormat="false" ht="12.75" hidden="false" customHeight="false" outlineLevel="0" collapsed="false">
      <c r="A29" s="0" t="n">
        <f aca="false">INDEX(BucketTable,MATCH(B29,SumMonths,0),1)</f>
        <v>1</v>
      </c>
      <c r="B29" s="167" t="n">
        <v>36892</v>
      </c>
      <c r="C29" s="156" t="s">
        <v>113</v>
      </c>
      <c r="D29" s="157" t="n">
        <v>3.15909842</v>
      </c>
    </row>
    <row r="30" customFormat="false" ht="12.75" hidden="false" customHeight="false" outlineLevel="0" collapsed="false">
      <c r="A30" s="0" t="n">
        <f aca="false">INDEX(BucketTable,MATCH(B30,SumMonths,0),1)</f>
        <v>1</v>
      </c>
      <c r="B30" s="167" t="n">
        <v>36892</v>
      </c>
      <c r="C30" s="156" t="s">
        <v>117</v>
      </c>
      <c r="D30" s="157" t="n">
        <v>0.51637389</v>
      </c>
    </row>
    <row r="31" customFormat="false" ht="12.75" hidden="false" customHeight="false" outlineLevel="0" collapsed="false">
      <c r="A31" s="0" t="n">
        <f aca="false">INDEX(BucketTable,MATCH(B31,SumMonths,0),1)</f>
        <v>1</v>
      </c>
      <c r="B31" s="167" t="n">
        <v>36892</v>
      </c>
      <c r="C31" s="156" t="s">
        <v>121</v>
      </c>
      <c r="D31" s="157" t="n">
        <v>0</v>
      </c>
    </row>
    <row r="32" customFormat="false" ht="12.75" hidden="false" customHeight="false" outlineLevel="0" collapsed="false">
      <c r="A32" s="0" t="n">
        <f aca="false">INDEX(BucketTable,MATCH(B32,SumMonths,0),1)</f>
        <v>1</v>
      </c>
      <c r="B32" s="167" t="n">
        <v>36892</v>
      </c>
      <c r="C32" s="156" t="s">
        <v>119</v>
      </c>
      <c r="D32" s="157" t="n">
        <v>-0.03152139</v>
      </c>
    </row>
    <row r="33" customFormat="false" ht="12.75" hidden="false" customHeight="false" outlineLevel="0" collapsed="false">
      <c r="A33" s="0" t="n">
        <f aca="false">INDEX(BucketTable,MATCH(B33,SumMonths,0),1)</f>
        <v>1</v>
      </c>
      <c r="B33" s="167" t="n">
        <v>36892</v>
      </c>
      <c r="C33" s="156" t="s">
        <v>111</v>
      </c>
      <c r="D33" s="157" t="n">
        <v>0</v>
      </c>
    </row>
    <row r="34" customFormat="false" ht="12.75" hidden="false" customHeight="false" outlineLevel="0" collapsed="false">
      <c r="A34" s="0" t="n">
        <f aca="false">INDEX(BucketTable,MATCH(B34,SumMonths,0),1)</f>
        <v>1</v>
      </c>
      <c r="B34" s="167" t="n">
        <v>36892</v>
      </c>
      <c r="C34" s="156" t="s">
        <v>113</v>
      </c>
      <c r="D34" s="157" t="n">
        <v>3.15909842</v>
      </c>
    </row>
    <row r="35" customFormat="false" ht="12.75" hidden="false" customHeight="false" outlineLevel="0" collapsed="false">
      <c r="A35" s="0" t="n">
        <f aca="false">INDEX(BucketTable,MATCH(B35,SumMonths,0),1)</f>
        <v>1</v>
      </c>
      <c r="B35" s="167" t="n">
        <v>36892</v>
      </c>
      <c r="C35" s="156" t="s">
        <v>117</v>
      </c>
      <c r="D35" s="157" t="n">
        <v>0.51637389</v>
      </c>
    </row>
    <row r="36" customFormat="false" ht="12.75" hidden="false" customHeight="false" outlineLevel="0" collapsed="false">
      <c r="A36" s="0" t="n">
        <f aca="false">INDEX(BucketTable,MATCH(B36,SumMonths,0),1)</f>
        <v>1</v>
      </c>
      <c r="B36" s="167" t="n">
        <v>36892</v>
      </c>
      <c r="C36" s="156" t="s">
        <v>121</v>
      </c>
      <c r="D36" s="157" t="n">
        <v>0</v>
      </c>
    </row>
    <row r="37" customFormat="false" ht="12.75" hidden="false" customHeight="false" outlineLevel="0" collapsed="false">
      <c r="A37" s="0" t="n">
        <f aca="false">INDEX(BucketTable,MATCH(B37,SumMonths,0),1)</f>
        <v>1</v>
      </c>
      <c r="B37" s="167" t="n">
        <v>36892</v>
      </c>
      <c r="C37" s="156" t="s">
        <v>119</v>
      </c>
      <c r="D37" s="157" t="n">
        <v>-0.03152139</v>
      </c>
    </row>
    <row r="38" customFormat="false" ht="12.75" hidden="false" customHeight="false" outlineLevel="0" collapsed="false">
      <c r="A38" s="0" t="n">
        <f aca="false">INDEX(BucketTable,MATCH(B38,SumMonths,0),1)</f>
        <v>1</v>
      </c>
      <c r="B38" s="167" t="n">
        <v>36892</v>
      </c>
      <c r="C38" s="156" t="s">
        <v>111</v>
      </c>
      <c r="D38" s="157" t="n">
        <v>0</v>
      </c>
    </row>
    <row r="39" customFormat="false" ht="12.75" hidden="false" customHeight="false" outlineLevel="0" collapsed="false">
      <c r="A39" s="0" t="n">
        <f aca="false">INDEX(BucketTable,MATCH(B39,SumMonths,0),1)</f>
        <v>1</v>
      </c>
      <c r="B39" s="167" t="n">
        <v>36892</v>
      </c>
      <c r="C39" s="156" t="s">
        <v>113</v>
      </c>
      <c r="D39" s="157" t="n">
        <v>3.2590321</v>
      </c>
    </row>
    <row r="40" customFormat="false" ht="12.75" hidden="false" customHeight="false" outlineLevel="0" collapsed="false">
      <c r="A40" s="0" t="n">
        <f aca="false">INDEX(BucketTable,MATCH(B40,SumMonths,0),1)</f>
        <v>1</v>
      </c>
      <c r="B40" s="167" t="n">
        <v>36892</v>
      </c>
      <c r="C40" s="156" t="s">
        <v>117</v>
      </c>
      <c r="D40" s="157" t="n">
        <v>0.51617502</v>
      </c>
    </row>
    <row r="41" customFormat="false" ht="12.75" hidden="false" customHeight="false" outlineLevel="0" collapsed="false">
      <c r="A41" s="0" t="n">
        <f aca="false">INDEX(BucketTable,MATCH(B41,SumMonths,0),1)</f>
        <v>1</v>
      </c>
      <c r="B41" s="167" t="n">
        <v>36892</v>
      </c>
      <c r="C41" s="156" t="s">
        <v>121</v>
      </c>
      <c r="D41" s="157" t="n">
        <v>0.00049718</v>
      </c>
    </row>
    <row r="42" customFormat="false" ht="12.75" hidden="false" customHeight="false" outlineLevel="0" collapsed="false">
      <c r="A42" s="0" t="n">
        <f aca="false">INDEX(BucketTable,MATCH(B42,SumMonths,0),1)</f>
        <v>1</v>
      </c>
      <c r="B42" s="167" t="n">
        <v>36892</v>
      </c>
      <c r="C42" s="156" t="s">
        <v>119</v>
      </c>
      <c r="D42" s="157" t="n">
        <v>-0.03181969</v>
      </c>
    </row>
    <row r="43" customFormat="false" ht="12.75" hidden="false" customHeight="false" outlineLevel="0" collapsed="false">
      <c r="A43" s="0" t="n">
        <f aca="false">INDEX(BucketTable,MATCH(B43,SumMonths,0),1)</f>
        <v>1</v>
      </c>
      <c r="B43" s="167" t="n">
        <v>36892</v>
      </c>
      <c r="C43" s="156" t="s">
        <v>111</v>
      </c>
      <c r="D43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222</v>
      </c>
      <c r="B1" s="158" t="s">
        <v>223</v>
      </c>
      <c r="C1" s="159" t="s">
        <v>155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26.2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224</v>
      </c>
      <c r="B1" s="158" t="s">
        <v>225</v>
      </c>
      <c r="C1" s="159" t="s">
        <v>155</v>
      </c>
      <c r="D1" s="160" t="n">
        <f aca="false">SUM(D4:D65536)</f>
        <v>39.12011897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26.2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111</v>
      </c>
      <c r="D4" s="157" t="n">
        <v>4.00709311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120</v>
      </c>
      <c r="D5" s="157" t="n">
        <v>0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111</v>
      </c>
      <c r="D6" s="157" t="n">
        <v>5.00145836</v>
      </c>
    </row>
    <row r="7" customFormat="false" ht="12.75" hidden="false" customHeight="false" outlineLevel="0" collapsed="false">
      <c r="A7" s="0" t="n">
        <f aca="false">INDEX(BucketTable,MATCH(B7,SumMonths,0),1)</f>
        <v>1</v>
      </c>
      <c r="B7" s="167" t="n">
        <v>36892</v>
      </c>
      <c r="C7" s="156" t="s">
        <v>120</v>
      </c>
      <c r="D7" s="157" t="n">
        <v>0</v>
      </c>
    </row>
    <row r="8" customFormat="false" ht="12.75" hidden="false" customHeight="false" outlineLevel="0" collapsed="false">
      <c r="A8" s="0" t="n">
        <f aca="false">INDEX(BucketTable,MATCH(B8,SumMonths,0),1)</f>
        <v>1</v>
      </c>
      <c r="B8" s="167" t="n">
        <v>36892</v>
      </c>
      <c r="C8" s="156" t="s">
        <v>111</v>
      </c>
      <c r="D8" s="157" t="n">
        <v>5.00145836</v>
      </c>
    </row>
    <row r="9" customFormat="false" ht="12.75" hidden="false" customHeight="false" outlineLevel="0" collapsed="false">
      <c r="A9" s="0" t="n">
        <f aca="false">INDEX(BucketTable,MATCH(B9,SumMonths,0),1)</f>
        <v>1</v>
      </c>
      <c r="B9" s="167" t="n">
        <v>36892</v>
      </c>
      <c r="C9" s="156" t="s">
        <v>120</v>
      </c>
      <c r="D9" s="157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1</v>
      </c>
      <c r="B10" s="167" t="n">
        <v>36892</v>
      </c>
      <c r="C10" s="156" t="s">
        <v>111</v>
      </c>
      <c r="D10" s="157" t="n">
        <v>5.00145836</v>
      </c>
    </row>
    <row r="11" customFormat="false" ht="12.75" hidden="false" customHeight="false" outlineLevel="0" collapsed="false">
      <c r="A11" s="0" t="n">
        <f aca="false">INDEX(BucketTable,MATCH(B11,SumMonths,0),1)</f>
        <v>1</v>
      </c>
      <c r="B11" s="167" t="n">
        <v>36892</v>
      </c>
      <c r="C11" s="156" t="s">
        <v>120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1</v>
      </c>
      <c r="B12" s="167" t="n">
        <v>36892</v>
      </c>
      <c r="C12" s="156" t="s">
        <v>111</v>
      </c>
      <c r="D12" s="157" t="n">
        <v>5.00145836</v>
      </c>
    </row>
    <row r="13" customFormat="false" ht="12.75" hidden="false" customHeight="false" outlineLevel="0" collapsed="false">
      <c r="A13" s="0" t="n">
        <f aca="false">INDEX(BucketTable,MATCH(B13,SumMonths,0),1)</f>
        <v>1</v>
      </c>
      <c r="B13" s="167" t="n">
        <v>36892</v>
      </c>
      <c r="C13" s="156" t="s">
        <v>120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1</v>
      </c>
      <c r="B14" s="167" t="n">
        <v>36892</v>
      </c>
      <c r="C14" s="156" t="s">
        <v>111</v>
      </c>
      <c r="D14" s="157" t="n">
        <v>5.00145836</v>
      </c>
    </row>
    <row r="15" customFormat="false" ht="12.75" hidden="false" customHeight="false" outlineLevel="0" collapsed="false">
      <c r="A15" s="0" t="n">
        <f aca="false">INDEX(BucketTable,MATCH(B15,SumMonths,0),1)</f>
        <v>1</v>
      </c>
      <c r="B15" s="167" t="n">
        <v>36892</v>
      </c>
      <c r="C15" s="156" t="s">
        <v>120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1</v>
      </c>
      <c r="B16" s="167" t="n">
        <v>36892</v>
      </c>
      <c r="C16" s="156" t="s">
        <v>111</v>
      </c>
      <c r="D16" s="157" t="n">
        <v>5.00145837</v>
      </c>
    </row>
    <row r="17" customFormat="false" ht="12.75" hidden="false" customHeight="false" outlineLevel="0" collapsed="false">
      <c r="A17" s="0" t="n">
        <f aca="false">INDEX(BucketTable,MATCH(B17,SumMonths,0),1)</f>
        <v>1</v>
      </c>
      <c r="B17" s="167" t="n">
        <v>36892</v>
      </c>
      <c r="C17" s="156" t="s">
        <v>120</v>
      </c>
      <c r="D17" s="157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1</v>
      </c>
      <c r="B18" s="167" t="n">
        <v>36892</v>
      </c>
      <c r="C18" s="156" t="s">
        <v>111</v>
      </c>
      <c r="D18" s="157" t="n">
        <v>5.10437513</v>
      </c>
    </row>
    <row r="19" customFormat="false" ht="12.75" hidden="false" customHeight="false" outlineLevel="0" collapsed="false">
      <c r="A19" s="0" t="n">
        <f aca="false">INDEX(BucketTable,MATCH(B19,SumMonths,0),1)</f>
        <v>1</v>
      </c>
      <c r="B19" s="167" t="n">
        <v>36892</v>
      </c>
      <c r="C19" s="156" t="s">
        <v>120</v>
      </c>
      <c r="D19" s="157" t="n">
        <v>-9.944E-005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226</v>
      </c>
      <c r="B1" s="158" t="s">
        <v>227</v>
      </c>
      <c r="C1" s="159" t="s">
        <v>155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26.2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111</v>
      </c>
      <c r="D4" s="157" t="n">
        <v>0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228</v>
      </c>
      <c r="D5" s="157" t="n">
        <v>0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120</v>
      </c>
      <c r="D6" s="157" t="n">
        <v>0</v>
      </c>
    </row>
    <row r="7" customFormat="false" ht="12.75" hidden="false" customHeight="false" outlineLevel="0" collapsed="false">
      <c r="A7" s="0" t="n">
        <f aca="false">INDEX(BucketTable,MATCH(B7,SumMonths,0),1)</f>
        <v>1</v>
      </c>
      <c r="B7" s="167" t="n">
        <v>36892</v>
      </c>
      <c r="C7" s="156" t="s">
        <v>111</v>
      </c>
      <c r="D7" s="157" t="n">
        <v>0</v>
      </c>
    </row>
    <row r="8" customFormat="false" ht="12.75" hidden="false" customHeight="false" outlineLevel="0" collapsed="false">
      <c r="A8" s="0" t="n">
        <f aca="false">INDEX(BucketTable,MATCH(B8,SumMonths,0),1)</f>
        <v>1</v>
      </c>
      <c r="B8" s="167" t="n">
        <v>36892</v>
      </c>
      <c r="C8" s="156" t="s">
        <v>228</v>
      </c>
      <c r="D8" s="157" t="n">
        <v>0</v>
      </c>
    </row>
    <row r="9" customFormat="false" ht="12.75" hidden="false" customHeight="false" outlineLevel="0" collapsed="false">
      <c r="A9" s="0" t="n">
        <f aca="false">INDEX(BucketTable,MATCH(B9,SumMonths,0),1)</f>
        <v>1</v>
      </c>
      <c r="B9" s="167" t="n">
        <v>36892</v>
      </c>
      <c r="C9" s="156" t="s">
        <v>120</v>
      </c>
      <c r="D9" s="157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1</v>
      </c>
      <c r="B10" s="167" t="n">
        <v>36892</v>
      </c>
      <c r="C10" s="156" t="s">
        <v>111</v>
      </c>
      <c r="D10" s="157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1</v>
      </c>
      <c r="B11" s="167" t="n">
        <v>36892</v>
      </c>
      <c r="C11" s="156" t="s">
        <v>228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1</v>
      </c>
      <c r="B12" s="167" t="n">
        <v>36892</v>
      </c>
      <c r="C12" s="156" t="s">
        <v>120</v>
      </c>
      <c r="D12" s="157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1</v>
      </c>
      <c r="B13" s="167" t="n">
        <v>36892</v>
      </c>
      <c r="C13" s="156" t="s">
        <v>111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1</v>
      </c>
      <c r="B14" s="167" t="n">
        <v>36892</v>
      </c>
      <c r="C14" s="156" t="s">
        <v>228</v>
      </c>
      <c r="D14" s="157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1</v>
      </c>
      <c r="B15" s="167" t="n">
        <v>36892</v>
      </c>
      <c r="C15" s="156" t="s">
        <v>120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1</v>
      </c>
      <c r="B16" s="167" t="n">
        <v>36892</v>
      </c>
      <c r="C16" s="156" t="s">
        <v>111</v>
      </c>
      <c r="D16" s="157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1</v>
      </c>
      <c r="B17" s="167" t="n">
        <v>36892</v>
      </c>
      <c r="C17" s="156" t="s">
        <v>228</v>
      </c>
      <c r="D17" s="157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1</v>
      </c>
      <c r="B18" s="167" t="n">
        <v>36892</v>
      </c>
      <c r="C18" s="156" t="s">
        <v>120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1</v>
      </c>
      <c r="B19" s="167" t="n">
        <v>36892</v>
      </c>
      <c r="C19" s="156" t="s">
        <v>111</v>
      </c>
      <c r="D19" s="157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1</v>
      </c>
      <c r="B20" s="167" t="n">
        <v>36892</v>
      </c>
      <c r="C20" s="156" t="s">
        <v>228</v>
      </c>
      <c r="D20" s="157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1</v>
      </c>
      <c r="B21" s="167" t="n">
        <v>36892</v>
      </c>
      <c r="C21" s="156" t="s">
        <v>120</v>
      </c>
      <c r="D21" s="157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1</v>
      </c>
      <c r="B22" s="167" t="n">
        <v>36892</v>
      </c>
      <c r="C22" s="156" t="s">
        <v>111</v>
      </c>
      <c r="D22" s="157" t="n">
        <v>0</v>
      </c>
    </row>
    <row r="23" customFormat="false" ht="12.75" hidden="false" customHeight="false" outlineLevel="0" collapsed="false">
      <c r="A23" s="0" t="n">
        <f aca="false">INDEX(BucketTable,MATCH(B23,SumMonths,0),1)</f>
        <v>1</v>
      </c>
      <c r="B23" s="167" t="n">
        <v>36892</v>
      </c>
      <c r="C23" s="156" t="s">
        <v>228</v>
      </c>
      <c r="D23" s="157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1</v>
      </c>
      <c r="B24" s="167" t="n">
        <v>36892</v>
      </c>
      <c r="C24" s="156" t="s">
        <v>120</v>
      </c>
      <c r="D24" s="157" t="n">
        <v>0</v>
      </c>
    </row>
    <row r="25" customFormat="false" ht="12.75" hidden="false" customHeight="false" outlineLevel="0" collapsed="false">
      <c r="A25" s="0" t="n">
        <f aca="false">INDEX(BucketTable,MATCH(B25,SumMonths,0),1)</f>
        <v>1</v>
      </c>
      <c r="B25" s="167" t="n">
        <v>36892</v>
      </c>
      <c r="C25" s="156" t="s">
        <v>111</v>
      </c>
      <c r="D25" s="157" t="n">
        <v>0</v>
      </c>
    </row>
    <row r="26" customFormat="false" ht="12.75" hidden="false" customHeight="false" outlineLevel="0" collapsed="false">
      <c r="A26" s="0" t="n">
        <f aca="false">INDEX(BucketTable,MATCH(B26,SumMonths,0),1)</f>
        <v>1</v>
      </c>
      <c r="B26" s="167" t="n">
        <v>36892</v>
      </c>
      <c r="C26" s="156" t="s">
        <v>228</v>
      </c>
      <c r="D26" s="157" t="n">
        <v>0</v>
      </c>
    </row>
    <row r="27" customFormat="false" ht="12.75" hidden="false" customHeight="false" outlineLevel="0" collapsed="false">
      <c r="A27" s="0" t="n">
        <f aca="false">INDEX(BucketTable,MATCH(B27,SumMonths,0),1)</f>
        <v>1</v>
      </c>
      <c r="B27" s="167" t="n">
        <v>36892</v>
      </c>
      <c r="C27" s="156" t="s">
        <v>120</v>
      </c>
      <c r="D27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K7" activeCellId="0" sqref="K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6" width="10.28"/>
    <col collapsed="false" customWidth="true" hidden="false" outlineLevel="0" max="2" min="2" style="107" width="20.85"/>
    <col collapsed="false" customWidth="true" hidden="false" outlineLevel="0" max="3" min="3" style="107" width="16.42"/>
    <col collapsed="false" customWidth="true" hidden="false" outlineLevel="0" max="4" min="4" style="107" width="45.42"/>
    <col collapsed="false" customWidth="true" hidden="false" outlineLevel="0" max="5" min="5" style="107" width="55.85"/>
    <col collapsed="false" customWidth="true" hidden="false" outlineLevel="0" max="7" min="6" style="107" width="15.13"/>
    <col collapsed="false" customWidth="true" hidden="false" outlineLevel="0" max="8" min="8" style="107" width="10.28"/>
    <col collapsed="false" customWidth="false" hidden="false" outlineLevel="0" max="257" min="9" style="107" width="9.14"/>
  </cols>
  <sheetData>
    <row r="1" customFormat="false" ht="12.75" hidden="false" customHeight="false" outlineLevel="0" collapsed="false">
      <c r="A1" s="108" t="s">
        <v>101</v>
      </c>
      <c r="B1" s="109" t="s">
        <v>102</v>
      </c>
      <c r="C1" s="109" t="s">
        <v>103</v>
      </c>
      <c r="D1" s="109" t="s">
        <v>104</v>
      </c>
      <c r="E1" s="109" t="s">
        <v>105</v>
      </c>
      <c r="F1" s="109" t="s">
        <v>106</v>
      </c>
      <c r="G1" s="109" t="s">
        <v>107</v>
      </c>
      <c r="H1" s="109" t="s">
        <v>108</v>
      </c>
    </row>
    <row r="2" customFormat="false" ht="12.75" hidden="false" customHeight="false" outlineLevel="0" collapsed="false">
      <c r="A2" s="106" t="n">
        <v>36892</v>
      </c>
      <c r="B2" s="107" t="s">
        <v>40</v>
      </c>
      <c r="C2" s="107" t="s">
        <v>109</v>
      </c>
      <c r="D2" s="107" t="n">
        <v>0</v>
      </c>
      <c r="E2" s="107" t="n">
        <v>0</v>
      </c>
      <c r="F2" s="107" t="n">
        <f aca="false">IF(REF_DT&lt;PromptMonth,1,INDEX(BucketTable,MATCH($A2,SumMonths,0),1))</f>
        <v>1</v>
      </c>
      <c r="G2" s="107" t="str">
        <f aca="false">INDEX(Book_Type,MATCH($B2,Book,0),1)</f>
        <v>D</v>
      </c>
      <c r="H2" s="107" t="str">
        <f aca="false">$F2&amp;$G2</f>
        <v>1D</v>
      </c>
    </row>
    <row r="3" customFormat="false" ht="12.75" hidden="false" customHeight="false" outlineLevel="0" collapsed="false">
      <c r="A3" s="106" t="n">
        <v>36892</v>
      </c>
      <c r="B3" s="107" t="s">
        <v>40</v>
      </c>
      <c r="C3" s="107" t="s">
        <v>110</v>
      </c>
      <c r="D3" s="107" t="n">
        <v>0</v>
      </c>
      <c r="E3" s="107" t="n">
        <v>0</v>
      </c>
      <c r="F3" s="107" t="n">
        <f aca="false">IF(REF_DT&lt;PromptMonth,1,INDEX(BucketTable,MATCH($A3,SumMonths,0),1))</f>
        <v>1</v>
      </c>
      <c r="G3" s="107" t="str">
        <f aca="false">INDEX(Book_Type,MATCH($B3,Book,0),1)</f>
        <v>D</v>
      </c>
      <c r="H3" s="107" t="str">
        <f aca="false">$F3&amp;$G3</f>
        <v>1D</v>
      </c>
    </row>
    <row r="4" customFormat="false" ht="12.75" hidden="false" customHeight="false" outlineLevel="0" collapsed="false">
      <c r="A4" s="106" t="n">
        <v>36892</v>
      </c>
      <c r="B4" s="107" t="s">
        <v>40</v>
      </c>
      <c r="C4" s="107" t="s">
        <v>111</v>
      </c>
      <c r="D4" s="107" t="n">
        <v>0</v>
      </c>
      <c r="E4" s="107" t="n">
        <v>0</v>
      </c>
      <c r="F4" s="107" t="n">
        <f aca="false">IF(REF_DT&lt;PromptMonth,1,INDEX(BucketTable,MATCH($A4,SumMonths,0),1))</f>
        <v>1</v>
      </c>
      <c r="G4" s="107" t="str">
        <f aca="false">INDEX(Book_Type,MATCH($B4,Book,0),1)</f>
        <v>D</v>
      </c>
      <c r="H4" s="107" t="str">
        <f aca="false">$F4&amp;$G4</f>
        <v>1D</v>
      </c>
    </row>
    <row r="5" customFormat="false" ht="12.75" hidden="false" customHeight="false" outlineLevel="0" collapsed="false">
      <c r="A5" s="106" t="n">
        <v>36892</v>
      </c>
      <c r="B5" s="107" t="s">
        <v>40</v>
      </c>
      <c r="C5" s="107" t="s">
        <v>112</v>
      </c>
      <c r="D5" s="107" t="n">
        <v>0</v>
      </c>
      <c r="E5" s="107" t="n">
        <v>0</v>
      </c>
      <c r="F5" s="107" t="n">
        <f aca="false">IF(REF_DT&lt;PromptMonth,1,INDEX(BucketTable,MATCH($A5,SumMonths,0),1))</f>
        <v>1</v>
      </c>
      <c r="G5" s="107" t="str">
        <f aca="false">INDEX(Book_Type,MATCH($B5,Book,0),1)</f>
        <v>D</v>
      </c>
      <c r="H5" s="107" t="str">
        <f aca="false">$F5&amp;$G5</f>
        <v>1D</v>
      </c>
    </row>
    <row r="6" customFormat="false" ht="12.75" hidden="false" customHeight="false" outlineLevel="0" collapsed="false">
      <c r="A6" s="106" t="n">
        <v>36923</v>
      </c>
      <c r="B6" s="107" t="s">
        <v>40</v>
      </c>
      <c r="C6" s="107" t="s">
        <v>109</v>
      </c>
      <c r="D6" s="107" t="n">
        <v>0</v>
      </c>
      <c r="E6" s="107" t="n">
        <v>0</v>
      </c>
      <c r="F6" s="107" t="n">
        <f aca="false">IF(REF_DT&lt;PromptMonth,1,INDEX(BucketTable,MATCH($A6,SumMonths,0),1))</f>
        <v>2</v>
      </c>
      <c r="G6" s="107" t="str">
        <f aca="false">INDEX(Book_Type,MATCH($B6,Book,0),1)</f>
        <v>D</v>
      </c>
      <c r="H6" s="107" t="str">
        <f aca="false">$F6&amp;$G6</f>
        <v>2D</v>
      </c>
    </row>
    <row r="7" customFormat="false" ht="12.75" hidden="false" customHeight="false" outlineLevel="0" collapsed="false">
      <c r="A7" s="106" t="n">
        <v>36923</v>
      </c>
      <c r="B7" s="107" t="s">
        <v>40</v>
      </c>
      <c r="C7" s="107" t="s">
        <v>110</v>
      </c>
      <c r="D7" s="107" t="n">
        <v>0</v>
      </c>
      <c r="E7" s="107" t="n">
        <v>0</v>
      </c>
      <c r="F7" s="107" t="n">
        <f aca="false">IF(REF_DT&lt;PromptMonth,1,INDEX(BucketTable,MATCH($A7,SumMonths,0),1))</f>
        <v>2</v>
      </c>
      <c r="G7" s="107" t="str">
        <f aca="false">INDEX(Book_Type,MATCH($B7,Book,0),1)</f>
        <v>D</v>
      </c>
      <c r="H7" s="107" t="str">
        <f aca="false">$F7&amp;$G7</f>
        <v>2D</v>
      </c>
    </row>
    <row r="8" customFormat="false" ht="12.75" hidden="false" customHeight="false" outlineLevel="0" collapsed="false">
      <c r="A8" s="106" t="n">
        <v>36923</v>
      </c>
      <c r="B8" s="107" t="s">
        <v>40</v>
      </c>
      <c r="C8" s="107" t="s">
        <v>112</v>
      </c>
      <c r="D8" s="107" t="n">
        <v>131234.711</v>
      </c>
      <c r="E8" s="107" t="n">
        <v>7217.909105</v>
      </c>
      <c r="F8" s="107" t="n">
        <f aca="false">IF(REF_DT&lt;PromptMonth,1,INDEX(BucketTable,MATCH($A8,SumMonths,0),1))</f>
        <v>2</v>
      </c>
      <c r="G8" s="107" t="str">
        <f aca="false">INDEX(Book_Type,MATCH($B8,Book,0),1)</f>
        <v>D</v>
      </c>
      <c r="H8" s="107" t="str">
        <f aca="false">$F8&amp;$G8</f>
        <v>2D</v>
      </c>
    </row>
    <row r="9" customFormat="false" ht="12.75" hidden="false" customHeight="false" outlineLevel="0" collapsed="false">
      <c r="A9" s="106" t="n">
        <v>36951</v>
      </c>
      <c r="B9" s="107" t="s">
        <v>40</v>
      </c>
      <c r="C9" s="107" t="s">
        <v>111</v>
      </c>
      <c r="D9" s="107" t="n">
        <v>-154066.9912</v>
      </c>
      <c r="E9" s="107" t="n">
        <v>-9244.019472</v>
      </c>
      <c r="F9" s="107" t="n">
        <f aca="false">IF(REF_DT&lt;PromptMonth,1,INDEX(BucketTable,MATCH($A9,SumMonths,0),1))</f>
        <v>3</v>
      </c>
      <c r="G9" s="107" t="str">
        <f aca="false">INDEX(Book_Type,MATCH($B9,Book,0),1)</f>
        <v>D</v>
      </c>
      <c r="H9" s="107" t="str">
        <f aca="false">$F9&amp;$G9</f>
        <v>3D</v>
      </c>
    </row>
    <row r="10" customFormat="false" ht="12.75" hidden="false" customHeight="false" outlineLevel="0" collapsed="false">
      <c r="A10" s="106" t="n">
        <v>36951</v>
      </c>
      <c r="B10" s="107" t="s">
        <v>40</v>
      </c>
      <c r="C10" s="107" t="s">
        <v>112</v>
      </c>
      <c r="D10" s="107" t="n">
        <v>894582.5295</v>
      </c>
      <c r="E10" s="107" t="n">
        <v>53674.95177</v>
      </c>
      <c r="F10" s="107" t="n">
        <f aca="false">IF(REF_DT&lt;PromptMonth,1,INDEX(BucketTable,MATCH($A10,SumMonths,0),1))</f>
        <v>3</v>
      </c>
      <c r="G10" s="107" t="str">
        <f aca="false">INDEX(Book_Type,MATCH($B10,Book,0),1)</f>
        <v>D</v>
      </c>
      <c r="H10" s="107" t="str">
        <f aca="false">$F10&amp;$G10</f>
        <v>3D</v>
      </c>
    </row>
    <row r="11" customFormat="false" ht="12.75" hidden="false" customHeight="false" outlineLevel="0" collapsed="false">
      <c r="A11" s="106" t="n">
        <v>36982</v>
      </c>
      <c r="B11" s="107" t="s">
        <v>40</v>
      </c>
      <c r="C11" s="107" t="s">
        <v>112</v>
      </c>
      <c r="D11" s="107" t="n">
        <v>-890347.9339</v>
      </c>
      <c r="E11" s="107" t="n">
        <v>-17806.958678</v>
      </c>
      <c r="F11" s="107" t="n">
        <f aca="false">IF(REF_DT&lt;PromptMonth,1,INDEX(BucketTable,MATCH($A11,SumMonths,0),1))</f>
        <v>4</v>
      </c>
      <c r="G11" s="107" t="str">
        <f aca="false">INDEX(Book_Type,MATCH($B11,Book,0),1)</f>
        <v>D</v>
      </c>
      <c r="H11" s="107" t="str">
        <f aca="false">$F11&amp;$G11</f>
        <v>4D</v>
      </c>
    </row>
    <row r="12" customFormat="false" ht="12.75" hidden="false" customHeight="false" outlineLevel="0" collapsed="false">
      <c r="A12" s="106" t="n">
        <v>37012</v>
      </c>
      <c r="B12" s="107" t="s">
        <v>40</v>
      </c>
      <c r="C12" s="107" t="s">
        <v>113</v>
      </c>
      <c r="D12" s="107" t="n">
        <v>0</v>
      </c>
      <c r="E12" s="107" t="n">
        <v>0</v>
      </c>
      <c r="F12" s="107" t="n">
        <f aca="false">IF(REF_DT&lt;PromptMonth,1,INDEX(BucketTable,MATCH($A12,SumMonths,0),1))</f>
        <v>5</v>
      </c>
      <c r="G12" s="107" t="str">
        <f aca="false">INDEX(Book_Type,MATCH($B12,Book,0),1)</f>
        <v>D</v>
      </c>
      <c r="H12" s="107" t="str">
        <f aca="false">$F12&amp;$G12</f>
        <v>5D</v>
      </c>
    </row>
    <row r="13" customFormat="false" ht="12.75" hidden="false" customHeight="false" outlineLevel="0" collapsed="false">
      <c r="A13" s="106" t="n">
        <v>37043</v>
      </c>
      <c r="B13" s="107" t="s">
        <v>40</v>
      </c>
      <c r="C13" s="107" t="s">
        <v>113</v>
      </c>
      <c r="D13" s="107" t="n">
        <v>0</v>
      </c>
      <c r="E13" s="107" t="n">
        <v>0</v>
      </c>
      <c r="F13" s="107" t="n">
        <f aca="false">IF(REF_DT&lt;PromptMonth,1,INDEX(BucketTable,MATCH($A13,SumMonths,0),1))</f>
        <v>6</v>
      </c>
      <c r="G13" s="107" t="str">
        <f aca="false">INDEX(Book_Type,MATCH($B13,Book,0),1)</f>
        <v>D</v>
      </c>
      <c r="H13" s="107" t="str">
        <f aca="false">$F13&amp;$G13</f>
        <v>6D</v>
      </c>
    </row>
    <row r="14" customFormat="false" ht="12.75" hidden="false" customHeight="false" outlineLevel="0" collapsed="false">
      <c r="A14" s="106" t="n">
        <v>37073</v>
      </c>
      <c r="B14" s="107" t="s">
        <v>40</v>
      </c>
      <c r="C14" s="107" t="s">
        <v>113</v>
      </c>
      <c r="D14" s="107" t="n">
        <v>0</v>
      </c>
      <c r="E14" s="107" t="n">
        <v>0</v>
      </c>
      <c r="F14" s="107" t="n">
        <f aca="false">IF(REF_DT&lt;PromptMonth,1,INDEX(BucketTable,MATCH($A14,SumMonths,0),1))</f>
        <v>7</v>
      </c>
      <c r="G14" s="107" t="str">
        <f aca="false">INDEX(Book_Type,MATCH($B14,Book,0),1)</f>
        <v>D</v>
      </c>
      <c r="H14" s="107" t="str">
        <f aca="false">$F14&amp;$G14</f>
        <v>7D</v>
      </c>
    </row>
    <row r="15" customFormat="false" ht="12.75" hidden="false" customHeight="false" outlineLevel="0" collapsed="false">
      <c r="A15" s="106" t="n">
        <v>37073</v>
      </c>
      <c r="B15" s="107" t="s">
        <v>40</v>
      </c>
      <c r="C15" s="107" t="s">
        <v>112</v>
      </c>
      <c r="D15" s="107" t="n">
        <v>-976399.8846</v>
      </c>
      <c r="E15" s="107" t="n">
        <v>-19527.997692</v>
      </c>
      <c r="F15" s="107" t="n">
        <f aca="false">IF(REF_DT&lt;PromptMonth,1,INDEX(BucketTable,MATCH($A15,SumMonths,0),1))</f>
        <v>7</v>
      </c>
      <c r="G15" s="107" t="str">
        <f aca="false">INDEX(Book_Type,MATCH($B15,Book,0),1)</f>
        <v>D</v>
      </c>
      <c r="H15" s="107" t="str">
        <f aca="false">$F15&amp;$G15</f>
        <v>7D</v>
      </c>
    </row>
    <row r="16" customFormat="false" ht="12.75" hidden="false" customHeight="false" outlineLevel="0" collapsed="false">
      <c r="A16" s="106" t="n">
        <v>37104</v>
      </c>
      <c r="B16" s="107" t="s">
        <v>40</v>
      </c>
      <c r="C16" s="107" t="s">
        <v>113</v>
      </c>
      <c r="D16" s="107" t="n">
        <v>0</v>
      </c>
      <c r="E16" s="107" t="n">
        <v>0</v>
      </c>
      <c r="F16" s="107" t="n">
        <f aca="false">IF(REF_DT&lt;PromptMonth,1,INDEX(BucketTable,MATCH($A16,SumMonths,0),1))</f>
        <v>8</v>
      </c>
      <c r="G16" s="107" t="str">
        <f aca="false">INDEX(Book_Type,MATCH($B16,Book,0),1)</f>
        <v>D</v>
      </c>
      <c r="H16" s="107" t="str">
        <f aca="false">$F16&amp;$G16</f>
        <v>8D</v>
      </c>
    </row>
    <row r="17" customFormat="false" ht="12.75" hidden="false" customHeight="false" outlineLevel="0" collapsed="false">
      <c r="A17" s="106" t="n">
        <v>37104</v>
      </c>
      <c r="B17" s="107" t="s">
        <v>40</v>
      </c>
      <c r="C17" s="107" t="s">
        <v>112</v>
      </c>
      <c r="D17" s="107" t="n">
        <v>0</v>
      </c>
      <c r="E17" s="107" t="n">
        <v>0</v>
      </c>
      <c r="F17" s="107" t="n">
        <f aca="false">IF(REF_DT&lt;PromptMonth,1,INDEX(BucketTable,MATCH($A17,SumMonths,0),1))</f>
        <v>8</v>
      </c>
      <c r="G17" s="107" t="str">
        <f aca="false">INDEX(Book_Type,MATCH($B17,Book,0),1)</f>
        <v>D</v>
      </c>
      <c r="H17" s="107" t="str">
        <f aca="false">$F17&amp;$G17</f>
        <v>8D</v>
      </c>
    </row>
    <row r="18" customFormat="false" ht="12.75" hidden="false" customHeight="false" outlineLevel="0" collapsed="false">
      <c r="A18" s="106" t="n">
        <v>37135</v>
      </c>
      <c r="B18" s="107" t="s">
        <v>40</v>
      </c>
      <c r="C18" s="107" t="s">
        <v>113</v>
      </c>
      <c r="D18" s="107" t="n">
        <v>0</v>
      </c>
      <c r="E18" s="107" t="n">
        <v>0</v>
      </c>
      <c r="F18" s="107" t="n">
        <f aca="false">IF(REF_DT&lt;PromptMonth,1,INDEX(BucketTable,MATCH($A18,SumMonths,0),1))</f>
        <v>8</v>
      </c>
      <c r="G18" s="107" t="str">
        <f aca="false">INDEX(Book_Type,MATCH($B18,Book,0),1)</f>
        <v>D</v>
      </c>
      <c r="H18" s="107" t="str">
        <f aca="false">$F18&amp;$G18</f>
        <v>8D</v>
      </c>
    </row>
    <row r="19" customFormat="false" ht="12.75" hidden="false" customHeight="false" outlineLevel="0" collapsed="false">
      <c r="A19" s="106" t="n">
        <v>37135</v>
      </c>
      <c r="B19" s="107" t="s">
        <v>40</v>
      </c>
      <c r="C19" s="107" t="s">
        <v>112</v>
      </c>
      <c r="D19" s="107" t="n">
        <v>0</v>
      </c>
      <c r="E19" s="107" t="n">
        <v>0</v>
      </c>
      <c r="F19" s="107" t="n">
        <f aca="false">IF(REF_DT&lt;PromptMonth,1,INDEX(BucketTable,MATCH($A19,SumMonths,0),1))</f>
        <v>8</v>
      </c>
      <c r="G19" s="107" t="str">
        <f aca="false">INDEX(Book_Type,MATCH($B19,Book,0),1)</f>
        <v>D</v>
      </c>
      <c r="H19" s="107" t="str">
        <f aca="false">$F19&amp;$G19</f>
        <v>8D</v>
      </c>
    </row>
    <row r="20" customFormat="false" ht="12.75" hidden="false" customHeight="false" outlineLevel="0" collapsed="false">
      <c r="A20" s="106" t="n">
        <v>37165</v>
      </c>
      <c r="B20" s="107" t="s">
        <v>40</v>
      </c>
      <c r="C20" s="107" t="s">
        <v>113</v>
      </c>
      <c r="D20" s="107" t="n">
        <v>0</v>
      </c>
      <c r="E20" s="107" t="n">
        <v>0</v>
      </c>
      <c r="F20" s="107" t="n">
        <f aca="false">IF(REF_DT&lt;PromptMonth,1,INDEX(BucketTable,MATCH($A20,SumMonths,0),1))</f>
        <v>8</v>
      </c>
      <c r="G20" s="107" t="str">
        <f aca="false">INDEX(Book_Type,MATCH($B20,Book,0),1)</f>
        <v>D</v>
      </c>
      <c r="H20" s="107" t="str">
        <f aca="false">$F20&amp;$G20</f>
        <v>8D</v>
      </c>
    </row>
    <row r="21" customFormat="false" ht="12.75" hidden="false" customHeight="false" outlineLevel="0" collapsed="false">
      <c r="A21" s="106" t="n">
        <v>37165</v>
      </c>
      <c r="B21" s="107" t="s">
        <v>40</v>
      </c>
      <c r="C21" s="107" t="s">
        <v>112</v>
      </c>
      <c r="D21" s="107" t="n">
        <v>0</v>
      </c>
      <c r="E21" s="107" t="n">
        <v>0</v>
      </c>
      <c r="F21" s="107" t="n">
        <f aca="false">IF(REF_DT&lt;PromptMonth,1,INDEX(BucketTable,MATCH($A21,SumMonths,0),1))</f>
        <v>8</v>
      </c>
      <c r="G21" s="107" t="str">
        <f aca="false">INDEX(Book_Type,MATCH($B21,Book,0),1)</f>
        <v>D</v>
      </c>
      <c r="H21" s="107" t="str">
        <f aca="false">$F21&amp;$G21</f>
        <v>8D</v>
      </c>
    </row>
    <row r="22" customFormat="false" ht="12.75" hidden="false" customHeight="false" outlineLevel="0" collapsed="false">
      <c r="A22" s="106" t="n">
        <v>36914</v>
      </c>
      <c r="B22" s="107" t="s">
        <v>53</v>
      </c>
      <c r="C22" s="107" t="s">
        <v>114</v>
      </c>
      <c r="D22" s="107" t="n">
        <v>0</v>
      </c>
      <c r="E22" s="107" t="n">
        <v>0</v>
      </c>
      <c r="F22" s="107" t="n">
        <f aca="false">IF(REF_DT&lt;PromptMonth,1,INDEX(BucketTable,MATCH($A22,SumMonths,0),1))</f>
        <v>1</v>
      </c>
      <c r="G22" s="107" t="str">
        <f aca="false">INDEX(Book_Type,MATCH($B22,Book,0),1)</f>
        <v>M</v>
      </c>
      <c r="H22" s="107" t="str">
        <f aca="false">$F22&amp;$G22</f>
        <v>1M</v>
      </c>
    </row>
    <row r="23" customFormat="false" ht="12.75" hidden="false" customHeight="false" outlineLevel="0" collapsed="false">
      <c r="A23" s="106" t="n">
        <v>36914</v>
      </c>
      <c r="B23" s="107" t="s">
        <v>53</v>
      </c>
      <c r="C23" s="107" t="s">
        <v>115</v>
      </c>
      <c r="D23" s="107" t="n">
        <v>0</v>
      </c>
      <c r="E23" s="107" t="n">
        <v>0</v>
      </c>
      <c r="F23" s="107" t="n">
        <f aca="false">IF(REF_DT&lt;PromptMonth,1,INDEX(BucketTable,MATCH($A23,SumMonths,0),1))</f>
        <v>1</v>
      </c>
      <c r="G23" s="107" t="str">
        <f aca="false">INDEX(Book_Type,MATCH($B23,Book,0),1)</f>
        <v>M</v>
      </c>
      <c r="H23" s="107" t="str">
        <f aca="false">$F23&amp;$G23</f>
        <v>1M</v>
      </c>
    </row>
    <row r="24" customFormat="false" ht="12.75" hidden="false" customHeight="false" outlineLevel="0" collapsed="false">
      <c r="A24" s="106" t="n">
        <v>36915</v>
      </c>
      <c r="B24" s="107" t="s">
        <v>53</v>
      </c>
      <c r="C24" s="107" t="s">
        <v>114</v>
      </c>
      <c r="D24" s="107" t="n">
        <v>-47967</v>
      </c>
      <c r="E24" s="107" t="n">
        <v>-47967</v>
      </c>
      <c r="F24" s="107" t="n">
        <f aca="false">IF(REF_DT&lt;PromptMonth,1,INDEX(BucketTable,MATCH($A24,SumMonths,0),1))</f>
        <v>1</v>
      </c>
      <c r="G24" s="107" t="str">
        <f aca="false">INDEX(Book_Type,MATCH($B24,Book,0),1)</f>
        <v>M</v>
      </c>
      <c r="H24" s="107" t="str">
        <f aca="false">$F24&amp;$G24</f>
        <v>1M</v>
      </c>
    </row>
    <row r="25" customFormat="false" ht="12.75" hidden="false" customHeight="false" outlineLevel="0" collapsed="false">
      <c r="A25" s="106" t="n">
        <v>36915</v>
      </c>
      <c r="B25" s="107" t="s">
        <v>53</v>
      </c>
      <c r="C25" s="107" t="s">
        <v>115</v>
      </c>
      <c r="D25" s="107" t="n">
        <v>9</v>
      </c>
      <c r="E25" s="107" t="n">
        <v>9</v>
      </c>
      <c r="F25" s="107" t="n">
        <f aca="false">IF(REF_DT&lt;PromptMonth,1,INDEX(BucketTable,MATCH($A25,SumMonths,0),1))</f>
        <v>1</v>
      </c>
      <c r="G25" s="107" t="str">
        <f aca="false">INDEX(Book_Type,MATCH($B25,Book,0),1)</f>
        <v>M</v>
      </c>
      <c r="H25" s="107" t="str">
        <f aca="false">$F25&amp;$G25</f>
        <v>1M</v>
      </c>
    </row>
    <row r="26" customFormat="false" ht="12.75" hidden="false" customHeight="false" outlineLevel="0" collapsed="false">
      <c r="A26" s="106" t="n">
        <v>36916</v>
      </c>
      <c r="B26" s="107" t="s">
        <v>53</v>
      </c>
      <c r="C26" s="107" t="s">
        <v>114</v>
      </c>
      <c r="D26" s="107" t="n">
        <v>-47967</v>
      </c>
      <c r="E26" s="107" t="n">
        <v>-47967</v>
      </c>
      <c r="F26" s="107" t="n">
        <f aca="false">IF(REF_DT&lt;PromptMonth,1,INDEX(BucketTable,MATCH($A26,SumMonths,0),1))</f>
        <v>1</v>
      </c>
      <c r="G26" s="107" t="str">
        <f aca="false">INDEX(Book_Type,MATCH($B26,Book,0),1)</f>
        <v>M</v>
      </c>
      <c r="H26" s="107" t="str">
        <f aca="false">$F26&amp;$G26</f>
        <v>1M</v>
      </c>
    </row>
    <row r="27" customFormat="false" ht="12.75" hidden="false" customHeight="false" outlineLevel="0" collapsed="false">
      <c r="A27" s="106" t="n">
        <v>36916</v>
      </c>
      <c r="B27" s="107" t="s">
        <v>53</v>
      </c>
      <c r="C27" s="107" t="s">
        <v>115</v>
      </c>
      <c r="D27" s="107" t="n">
        <v>9</v>
      </c>
      <c r="E27" s="107" t="n">
        <v>9</v>
      </c>
      <c r="F27" s="107" t="n">
        <f aca="false">IF(REF_DT&lt;PromptMonth,1,INDEX(BucketTable,MATCH($A27,SumMonths,0),1))</f>
        <v>1</v>
      </c>
      <c r="G27" s="107" t="str">
        <f aca="false">INDEX(Book_Type,MATCH($B27,Book,0),1)</f>
        <v>M</v>
      </c>
      <c r="H27" s="107" t="str">
        <f aca="false">$F27&amp;$G27</f>
        <v>1M</v>
      </c>
    </row>
    <row r="28" customFormat="false" ht="12.75" hidden="false" customHeight="false" outlineLevel="0" collapsed="false">
      <c r="A28" s="106" t="n">
        <v>36917</v>
      </c>
      <c r="B28" s="107" t="s">
        <v>53</v>
      </c>
      <c r="C28" s="107" t="s">
        <v>114</v>
      </c>
      <c r="D28" s="107" t="n">
        <v>-47967</v>
      </c>
      <c r="E28" s="107" t="n">
        <v>-47967</v>
      </c>
      <c r="F28" s="107" t="n">
        <f aca="false">IF(REF_DT&lt;PromptMonth,1,INDEX(BucketTable,MATCH($A28,SumMonths,0),1))</f>
        <v>1</v>
      </c>
      <c r="G28" s="107" t="str">
        <f aca="false">INDEX(Book_Type,MATCH($B28,Book,0),1)</f>
        <v>M</v>
      </c>
      <c r="H28" s="107" t="str">
        <f aca="false">$F28&amp;$G28</f>
        <v>1M</v>
      </c>
    </row>
    <row r="29" customFormat="false" ht="12.75" hidden="false" customHeight="false" outlineLevel="0" collapsed="false">
      <c r="A29" s="106" t="n">
        <v>36917</v>
      </c>
      <c r="B29" s="107" t="s">
        <v>53</v>
      </c>
      <c r="C29" s="107" t="s">
        <v>115</v>
      </c>
      <c r="D29" s="107" t="n">
        <v>9</v>
      </c>
      <c r="E29" s="107" t="n">
        <v>9</v>
      </c>
      <c r="F29" s="107" t="n">
        <f aca="false">IF(REF_DT&lt;PromptMonth,1,INDEX(BucketTable,MATCH($A29,SumMonths,0),1))</f>
        <v>1</v>
      </c>
      <c r="G29" s="107" t="str">
        <f aca="false">INDEX(Book_Type,MATCH($B29,Book,0),1)</f>
        <v>M</v>
      </c>
      <c r="H29" s="107" t="str">
        <f aca="false">$F29&amp;$G29</f>
        <v>1M</v>
      </c>
    </row>
    <row r="30" customFormat="false" ht="12.75" hidden="false" customHeight="false" outlineLevel="0" collapsed="false">
      <c r="A30" s="106" t="n">
        <v>36918</v>
      </c>
      <c r="B30" s="107" t="s">
        <v>53</v>
      </c>
      <c r="C30" s="107" t="s">
        <v>114</v>
      </c>
      <c r="D30" s="107" t="n">
        <v>-47967</v>
      </c>
      <c r="E30" s="107" t="n">
        <v>-47967</v>
      </c>
      <c r="F30" s="107" t="n">
        <f aca="false">IF(REF_DT&lt;PromptMonth,1,INDEX(BucketTable,MATCH($A30,SumMonths,0),1))</f>
        <v>1</v>
      </c>
      <c r="G30" s="107" t="str">
        <f aca="false">INDEX(Book_Type,MATCH($B30,Book,0),1)</f>
        <v>M</v>
      </c>
      <c r="H30" s="107" t="str">
        <f aca="false">$F30&amp;$G30</f>
        <v>1M</v>
      </c>
    </row>
    <row r="31" customFormat="false" ht="12.75" hidden="false" customHeight="false" outlineLevel="0" collapsed="false">
      <c r="A31" s="106" t="n">
        <v>36918</v>
      </c>
      <c r="B31" s="107" t="s">
        <v>53</v>
      </c>
      <c r="C31" s="107" t="s">
        <v>115</v>
      </c>
      <c r="D31" s="107" t="n">
        <v>9</v>
      </c>
      <c r="E31" s="107" t="n">
        <v>9</v>
      </c>
      <c r="F31" s="107" t="n">
        <f aca="false">IF(REF_DT&lt;PromptMonth,1,INDEX(BucketTable,MATCH($A31,SumMonths,0),1))</f>
        <v>1</v>
      </c>
      <c r="G31" s="107" t="str">
        <f aca="false">INDEX(Book_Type,MATCH($B31,Book,0),1)</f>
        <v>M</v>
      </c>
      <c r="H31" s="107" t="str">
        <f aca="false">$F31&amp;$G31</f>
        <v>1M</v>
      </c>
    </row>
    <row r="32" customFormat="false" ht="12.75" hidden="false" customHeight="false" outlineLevel="0" collapsed="false">
      <c r="A32" s="106" t="n">
        <v>36919</v>
      </c>
      <c r="B32" s="107" t="s">
        <v>53</v>
      </c>
      <c r="C32" s="107" t="s">
        <v>114</v>
      </c>
      <c r="D32" s="107" t="n">
        <v>-47967</v>
      </c>
      <c r="E32" s="107" t="n">
        <v>-47967</v>
      </c>
      <c r="F32" s="107" t="n">
        <f aca="false">IF(REF_DT&lt;PromptMonth,1,INDEX(BucketTable,MATCH($A32,SumMonths,0),1))</f>
        <v>1</v>
      </c>
      <c r="G32" s="107" t="str">
        <f aca="false">INDEX(Book_Type,MATCH($B32,Book,0),1)</f>
        <v>M</v>
      </c>
      <c r="H32" s="107" t="str">
        <f aca="false">$F32&amp;$G32</f>
        <v>1M</v>
      </c>
    </row>
    <row r="33" customFormat="false" ht="12.75" hidden="false" customHeight="false" outlineLevel="0" collapsed="false">
      <c r="A33" s="106" t="n">
        <v>36919</v>
      </c>
      <c r="B33" s="107" t="s">
        <v>53</v>
      </c>
      <c r="C33" s="107" t="s">
        <v>115</v>
      </c>
      <c r="D33" s="107" t="n">
        <v>9</v>
      </c>
      <c r="E33" s="107" t="n">
        <v>9</v>
      </c>
      <c r="F33" s="107" t="n">
        <f aca="false">IF(REF_DT&lt;PromptMonth,1,INDEX(BucketTable,MATCH($A33,SumMonths,0),1))</f>
        <v>1</v>
      </c>
      <c r="G33" s="107" t="str">
        <f aca="false">INDEX(Book_Type,MATCH($B33,Book,0),1)</f>
        <v>M</v>
      </c>
      <c r="H33" s="107" t="str">
        <f aca="false">$F33&amp;$G33</f>
        <v>1M</v>
      </c>
    </row>
    <row r="34" customFormat="false" ht="12.75" hidden="false" customHeight="false" outlineLevel="0" collapsed="false">
      <c r="A34" s="106" t="n">
        <v>36920</v>
      </c>
      <c r="B34" s="107" t="s">
        <v>53</v>
      </c>
      <c r="C34" s="107" t="s">
        <v>114</v>
      </c>
      <c r="D34" s="107" t="n">
        <v>-47967</v>
      </c>
      <c r="E34" s="107" t="n">
        <v>-47967</v>
      </c>
      <c r="F34" s="107" t="n">
        <f aca="false">IF(REF_DT&lt;PromptMonth,1,INDEX(BucketTable,MATCH($A34,SumMonths,0),1))</f>
        <v>1</v>
      </c>
      <c r="G34" s="107" t="str">
        <f aca="false">INDEX(Book_Type,MATCH($B34,Book,0),1)</f>
        <v>M</v>
      </c>
      <c r="H34" s="107" t="str">
        <f aca="false">$F34&amp;$G34</f>
        <v>1M</v>
      </c>
    </row>
    <row r="35" customFormat="false" ht="12.75" hidden="false" customHeight="false" outlineLevel="0" collapsed="false">
      <c r="A35" s="106" t="n">
        <v>36920</v>
      </c>
      <c r="B35" s="107" t="s">
        <v>53</v>
      </c>
      <c r="C35" s="107" t="s">
        <v>115</v>
      </c>
      <c r="D35" s="107" t="n">
        <v>9</v>
      </c>
      <c r="E35" s="107" t="n">
        <v>9</v>
      </c>
      <c r="F35" s="107" t="n">
        <f aca="false">IF(REF_DT&lt;PromptMonth,1,INDEX(BucketTable,MATCH($A35,SumMonths,0),1))</f>
        <v>1</v>
      </c>
      <c r="G35" s="107" t="str">
        <f aca="false">INDEX(Book_Type,MATCH($B35,Book,0),1)</f>
        <v>M</v>
      </c>
      <c r="H35" s="107" t="str">
        <f aca="false">$F35&amp;$G35</f>
        <v>1M</v>
      </c>
    </row>
    <row r="36" customFormat="false" ht="12.75" hidden="false" customHeight="false" outlineLevel="0" collapsed="false">
      <c r="A36" s="106" t="n">
        <v>36921</v>
      </c>
      <c r="B36" s="107" t="s">
        <v>53</v>
      </c>
      <c r="C36" s="107" t="s">
        <v>114</v>
      </c>
      <c r="D36" s="107" t="n">
        <v>-47967</v>
      </c>
      <c r="E36" s="107" t="n">
        <v>-47967</v>
      </c>
      <c r="F36" s="107" t="n">
        <f aca="false">IF(REF_DT&lt;PromptMonth,1,INDEX(BucketTable,MATCH($A36,SumMonths,0),1))</f>
        <v>1</v>
      </c>
      <c r="G36" s="107" t="str">
        <f aca="false">INDEX(Book_Type,MATCH($B36,Book,0),1)</f>
        <v>M</v>
      </c>
      <c r="H36" s="107" t="str">
        <f aca="false">$F36&amp;$G36</f>
        <v>1M</v>
      </c>
    </row>
    <row r="37" customFormat="false" ht="12.75" hidden="false" customHeight="false" outlineLevel="0" collapsed="false">
      <c r="A37" s="106" t="n">
        <v>36921</v>
      </c>
      <c r="B37" s="107" t="s">
        <v>53</v>
      </c>
      <c r="C37" s="107" t="s">
        <v>115</v>
      </c>
      <c r="D37" s="107" t="n">
        <v>9</v>
      </c>
      <c r="E37" s="107" t="n">
        <v>9</v>
      </c>
      <c r="F37" s="107" t="n">
        <f aca="false">IF(REF_DT&lt;PromptMonth,1,INDEX(BucketTable,MATCH($A37,SumMonths,0),1))</f>
        <v>1</v>
      </c>
      <c r="G37" s="107" t="str">
        <f aca="false">INDEX(Book_Type,MATCH($B37,Book,0),1)</f>
        <v>M</v>
      </c>
      <c r="H37" s="107" t="str">
        <f aca="false">$F37&amp;$G37</f>
        <v>1M</v>
      </c>
    </row>
    <row r="38" customFormat="false" ht="12.75" hidden="false" customHeight="false" outlineLevel="0" collapsed="false">
      <c r="A38" s="106" t="n">
        <v>36922</v>
      </c>
      <c r="B38" s="107" t="s">
        <v>53</v>
      </c>
      <c r="C38" s="107" t="s">
        <v>114</v>
      </c>
      <c r="D38" s="107" t="n">
        <v>-47967</v>
      </c>
      <c r="E38" s="107" t="n">
        <v>-47967</v>
      </c>
      <c r="F38" s="107" t="n">
        <f aca="false">IF(REF_DT&lt;PromptMonth,1,INDEX(BucketTable,MATCH($A38,SumMonths,0),1))</f>
        <v>1</v>
      </c>
      <c r="G38" s="107" t="str">
        <f aca="false">INDEX(Book_Type,MATCH($B38,Book,0),1)</f>
        <v>M</v>
      </c>
      <c r="H38" s="107" t="str">
        <f aca="false">$F38&amp;$G38</f>
        <v>1M</v>
      </c>
    </row>
    <row r="39" customFormat="false" ht="12.75" hidden="false" customHeight="false" outlineLevel="0" collapsed="false">
      <c r="A39" s="106" t="n">
        <v>36922</v>
      </c>
      <c r="B39" s="107" t="s">
        <v>53</v>
      </c>
      <c r="C39" s="107" t="s">
        <v>115</v>
      </c>
      <c r="D39" s="107" t="n">
        <v>9</v>
      </c>
      <c r="E39" s="107" t="n">
        <v>9</v>
      </c>
      <c r="F39" s="107" t="n">
        <f aca="false">IF(REF_DT&lt;PromptMonth,1,INDEX(BucketTable,MATCH($A39,SumMonths,0),1))</f>
        <v>1</v>
      </c>
      <c r="G39" s="107" t="str">
        <f aca="false">INDEX(Book_Type,MATCH($B39,Book,0),1)</f>
        <v>M</v>
      </c>
      <c r="H39" s="107" t="str">
        <f aca="false">$F39&amp;$G39</f>
        <v>1M</v>
      </c>
    </row>
    <row r="40" customFormat="false" ht="12.75" hidden="false" customHeight="false" outlineLevel="0" collapsed="false">
      <c r="A40" s="106" t="n">
        <v>36892</v>
      </c>
      <c r="B40" s="107" t="s">
        <v>41</v>
      </c>
      <c r="C40" s="107" t="s">
        <v>110</v>
      </c>
      <c r="D40" s="107" t="n">
        <v>0</v>
      </c>
      <c r="E40" s="107" t="n">
        <v>0</v>
      </c>
      <c r="F40" s="107" t="n">
        <f aca="false">IF(REF_DT&lt;PromptMonth,1,INDEX(BucketTable,MATCH($A40,SumMonths,0),1))</f>
        <v>1</v>
      </c>
      <c r="G40" s="107" t="str">
        <f aca="false">INDEX(Book_Type,MATCH($B40,Book,0),1)</f>
        <v>I</v>
      </c>
      <c r="H40" s="107" t="str">
        <f aca="false">$F40&amp;$G40</f>
        <v>1I</v>
      </c>
    </row>
    <row r="41" customFormat="false" ht="12.75" hidden="false" customHeight="false" outlineLevel="0" collapsed="false">
      <c r="A41" s="106" t="n">
        <v>36892</v>
      </c>
      <c r="B41" s="107" t="s">
        <v>41</v>
      </c>
      <c r="C41" s="107" t="s">
        <v>111</v>
      </c>
      <c r="D41" s="107" t="n">
        <v>1152938.019</v>
      </c>
      <c r="E41" s="107" t="n">
        <v>46117.52076</v>
      </c>
      <c r="F41" s="107" t="n">
        <f aca="false">IF(REF_DT&lt;PromptMonth,1,INDEX(BucketTable,MATCH($A41,SumMonths,0),1))</f>
        <v>1</v>
      </c>
      <c r="G41" s="107" t="str">
        <f aca="false">INDEX(Book_Type,MATCH($B41,Book,0),1)</f>
        <v>I</v>
      </c>
      <c r="H41" s="107" t="str">
        <f aca="false">$F41&amp;$G41</f>
        <v>1I</v>
      </c>
    </row>
    <row r="42" customFormat="false" ht="12.75" hidden="false" customHeight="false" outlineLevel="0" collapsed="false">
      <c r="A42" s="106" t="n">
        <v>36892</v>
      </c>
      <c r="B42" s="107" t="s">
        <v>41</v>
      </c>
      <c r="C42" s="107" t="s">
        <v>112</v>
      </c>
      <c r="D42" s="107" t="n">
        <v>-159484.956</v>
      </c>
      <c r="E42" s="107" t="n">
        <v>0</v>
      </c>
      <c r="F42" s="107" t="n">
        <f aca="false">IF(REF_DT&lt;PromptMonth,1,INDEX(BucketTable,MATCH($A42,SumMonths,0),1))</f>
        <v>1</v>
      </c>
      <c r="G42" s="107" t="str">
        <f aca="false">INDEX(Book_Type,MATCH($B42,Book,0),1)</f>
        <v>I</v>
      </c>
      <c r="H42" s="107" t="str">
        <f aca="false">$F42&amp;$G42</f>
        <v>1I</v>
      </c>
    </row>
    <row r="43" customFormat="false" ht="12.75" hidden="false" customHeight="false" outlineLevel="0" collapsed="false">
      <c r="A43" s="106" t="n">
        <v>36923</v>
      </c>
      <c r="B43" s="107" t="s">
        <v>41</v>
      </c>
      <c r="C43" s="107" t="s">
        <v>110</v>
      </c>
      <c r="D43" s="107" t="n">
        <v>0</v>
      </c>
      <c r="E43" s="107" t="n">
        <v>0</v>
      </c>
      <c r="F43" s="107" t="n">
        <f aca="false">IF(REF_DT&lt;PromptMonth,1,INDEX(BucketTable,MATCH($A43,SumMonths,0),1))</f>
        <v>2</v>
      </c>
      <c r="G43" s="107" t="str">
        <f aca="false">INDEX(Book_Type,MATCH($B43,Book,0),1)</f>
        <v>I</v>
      </c>
      <c r="H43" s="107" t="str">
        <f aca="false">$F43&amp;$G43</f>
        <v>2I</v>
      </c>
    </row>
    <row r="44" customFormat="false" ht="12.75" hidden="false" customHeight="false" outlineLevel="0" collapsed="false">
      <c r="A44" s="106" t="n">
        <v>36923</v>
      </c>
      <c r="B44" s="107" t="s">
        <v>41</v>
      </c>
      <c r="C44" s="107" t="s">
        <v>112</v>
      </c>
      <c r="D44" s="107" t="n">
        <v>131234.7109</v>
      </c>
      <c r="E44" s="107" t="n">
        <v>7217.9090995</v>
      </c>
      <c r="F44" s="107" t="n">
        <f aca="false">IF(REF_DT&lt;PromptMonth,1,INDEX(BucketTable,MATCH($A44,SumMonths,0),1))</f>
        <v>2</v>
      </c>
      <c r="G44" s="107" t="str">
        <f aca="false">INDEX(Book_Type,MATCH($B44,Book,0),1)</f>
        <v>I</v>
      </c>
      <c r="H44" s="107" t="str">
        <f aca="false">$F44&amp;$G44</f>
        <v>2I</v>
      </c>
    </row>
    <row r="45" customFormat="false" ht="12.75" hidden="false" customHeight="false" outlineLevel="0" collapsed="false">
      <c r="A45" s="106" t="n">
        <v>36951</v>
      </c>
      <c r="B45" s="107" t="s">
        <v>41</v>
      </c>
      <c r="C45" s="107" t="s">
        <v>112</v>
      </c>
      <c r="D45" s="107" t="n">
        <v>894582.5275</v>
      </c>
      <c r="E45" s="107" t="n">
        <v>53674.95165</v>
      </c>
      <c r="F45" s="107" t="n">
        <f aca="false">IF(REF_DT&lt;PromptMonth,1,INDEX(BucketTable,MATCH($A45,SumMonths,0),1))</f>
        <v>3</v>
      </c>
      <c r="G45" s="107" t="str">
        <f aca="false">INDEX(Book_Type,MATCH($B45,Book,0),1)</f>
        <v>I</v>
      </c>
      <c r="H45" s="107" t="str">
        <f aca="false">$F45&amp;$G45</f>
        <v>3I</v>
      </c>
    </row>
    <row r="46" customFormat="false" ht="12.75" hidden="false" customHeight="false" outlineLevel="0" collapsed="false">
      <c r="A46" s="106" t="n">
        <v>36982</v>
      </c>
      <c r="B46" s="107" t="s">
        <v>41</v>
      </c>
      <c r="C46" s="107" t="s">
        <v>112</v>
      </c>
      <c r="D46" s="107" t="n">
        <v>-890347.9339</v>
      </c>
      <c r="E46" s="107" t="n">
        <v>-17806.958678</v>
      </c>
      <c r="F46" s="107" t="n">
        <f aca="false">IF(REF_DT&lt;PromptMonth,1,INDEX(BucketTable,MATCH($A46,SumMonths,0),1))</f>
        <v>4</v>
      </c>
      <c r="G46" s="107" t="str">
        <f aca="false">INDEX(Book_Type,MATCH($B46,Book,0),1)</f>
        <v>I</v>
      </c>
      <c r="H46" s="107" t="str">
        <f aca="false">$F46&amp;$G46</f>
        <v>4I</v>
      </c>
    </row>
    <row r="47" customFormat="false" ht="12.75" hidden="false" customHeight="false" outlineLevel="0" collapsed="false">
      <c r="A47" s="106" t="n">
        <v>37012</v>
      </c>
      <c r="B47" s="107" t="s">
        <v>41</v>
      </c>
      <c r="C47" s="107" t="s">
        <v>113</v>
      </c>
      <c r="D47" s="107" t="n">
        <v>0</v>
      </c>
      <c r="E47" s="107" t="n">
        <v>0</v>
      </c>
      <c r="F47" s="107" t="n">
        <f aca="false">IF(REF_DT&lt;PromptMonth,1,INDEX(BucketTable,MATCH($A47,SumMonths,0),1))</f>
        <v>5</v>
      </c>
      <c r="G47" s="107" t="str">
        <f aca="false">INDEX(Book_Type,MATCH($B47,Book,0),1)</f>
        <v>I</v>
      </c>
      <c r="H47" s="107" t="str">
        <f aca="false">$F47&amp;$G47</f>
        <v>5I</v>
      </c>
    </row>
    <row r="48" customFormat="false" ht="12.75" hidden="false" customHeight="false" outlineLevel="0" collapsed="false">
      <c r="A48" s="106" t="n">
        <v>37012</v>
      </c>
      <c r="B48" s="107" t="s">
        <v>41</v>
      </c>
      <c r="C48" s="107" t="s">
        <v>112</v>
      </c>
      <c r="D48" s="107" t="n">
        <v>0</v>
      </c>
      <c r="E48" s="107" t="n">
        <v>0</v>
      </c>
      <c r="F48" s="107" t="n">
        <f aca="false">IF(REF_DT&lt;PromptMonth,1,INDEX(BucketTable,MATCH($A48,SumMonths,0),1))</f>
        <v>5</v>
      </c>
      <c r="G48" s="107" t="str">
        <f aca="false">INDEX(Book_Type,MATCH($B48,Book,0),1)</f>
        <v>I</v>
      </c>
      <c r="H48" s="107" t="str">
        <f aca="false">$F48&amp;$G48</f>
        <v>5I</v>
      </c>
    </row>
    <row r="49" customFormat="false" ht="12.75" hidden="false" customHeight="false" outlineLevel="0" collapsed="false">
      <c r="A49" s="106" t="n">
        <v>37043</v>
      </c>
      <c r="B49" s="107" t="s">
        <v>41</v>
      </c>
      <c r="C49" s="107" t="s">
        <v>113</v>
      </c>
      <c r="D49" s="107" t="n">
        <v>0</v>
      </c>
      <c r="E49" s="107" t="n">
        <v>0</v>
      </c>
      <c r="F49" s="107" t="n">
        <f aca="false">IF(REF_DT&lt;PromptMonth,1,INDEX(BucketTable,MATCH($A49,SumMonths,0),1))</f>
        <v>6</v>
      </c>
      <c r="G49" s="107" t="str">
        <f aca="false">INDEX(Book_Type,MATCH($B49,Book,0),1)</f>
        <v>I</v>
      </c>
      <c r="H49" s="107" t="str">
        <f aca="false">$F49&amp;$G49</f>
        <v>6I</v>
      </c>
    </row>
    <row r="50" customFormat="false" ht="12.75" hidden="false" customHeight="false" outlineLevel="0" collapsed="false">
      <c r="A50" s="106" t="n">
        <v>37043</v>
      </c>
      <c r="B50" s="107" t="s">
        <v>41</v>
      </c>
      <c r="C50" s="107" t="s">
        <v>112</v>
      </c>
      <c r="D50" s="107" t="n">
        <v>0</v>
      </c>
      <c r="E50" s="107" t="n">
        <v>0</v>
      </c>
      <c r="F50" s="107" t="n">
        <f aca="false">IF(REF_DT&lt;PromptMonth,1,INDEX(BucketTable,MATCH($A50,SumMonths,0),1))</f>
        <v>6</v>
      </c>
      <c r="G50" s="107" t="str">
        <f aca="false">INDEX(Book_Type,MATCH($B50,Book,0),1)</f>
        <v>I</v>
      </c>
      <c r="H50" s="107" t="str">
        <f aca="false">$F50&amp;$G50</f>
        <v>6I</v>
      </c>
    </row>
    <row r="51" customFormat="false" ht="12.75" hidden="false" customHeight="false" outlineLevel="0" collapsed="false">
      <c r="A51" s="106" t="n">
        <v>37073</v>
      </c>
      <c r="B51" s="107" t="s">
        <v>41</v>
      </c>
      <c r="C51" s="107" t="s">
        <v>113</v>
      </c>
      <c r="D51" s="107" t="n">
        <v>0</v>
      </c>
      <c r="E51" s="107" t="n">
        <v>0</v>
      </c>
      <c r="F51" s="107" t="n">
        <f aca="false">IF(REF_DT&lt;PromptMonth,1,INDEX(BucketTable,MATCH($A51,SumMonths,0),1))</f>
        <v>7</v>
      </c>
      <c r="G51" s="107" t="str">
        <f aca="false">INDEX(Book_Type,MATCH($B51,Book,0),1)</f>
        <v>I</v>
      </c>
      <c r="H51" s="107" t="str">
        <f aca="false">$F51&amp;$G51</f>
        <v>7I</v>
      </c>
    </row>
    <row r="52" customFormat="false" ht="12.75" hidden="false" customHeight="false" outlineLevel="0" collapsed="false">
      <c r="A52" s="106" t="n">
        <v>37073</v>
      </c>
      <c r="B52" s="107" t="s">
        <v>41</v>
      </c>
      <c r="C52" s="107" t="s">
        <v>112</v>
      </c>
      <c r="D52" s="107" t="n">
        <v>-976399.8992</v>
      </c>
      <c r="E52" s="107" t="n">
        <v>-19527.997984</v>
      </c>
      <c r="F52" s="107" t="n">
        <f aca="false">IF(REF_DT&lt;PromptMonth,1,INDEX(BucketTable,MATCH($A52,SumMonths,0),1))</f>
        <v>7</v>
      </c>
      <c r="G52" s="107" t="str">
        <f aca="false">INDEX(Book_Type,MATCH($B52,Book,0),1)</f>
        <v>I</v>
      </c>
      <c r="H52" s="107" t="str">
        <f aca="false">$F52&amp;$G52</f>
        <v>7I</v>
      </c>
    </row>
    <row r="53" customFormat="false" ht="12.75" hidden="false" customHeight="false" outlineLevel="0" collapsed="false">
      <c r="A53" s="106" t="n">
        <v>37104</v>
      </c>
      <c r="B53" s="107" t="s">
        <v>41</v>
      </c>
      <c r="C53" s="107" t="s">
        <v>113</v>
      </c>
      <c r="D53" s="107" t="n">
        <v>0</v>
      </c>
      <c r="E53" s="107" t="n">
        <v>0</v>
      </c>
      <c r="F53" s="107" t="n">
        <f aca="false">IF(REF_DT&lt;PromptMonth,1,INDEX(BucketTable,MATCH($A53,SumMonths,0),1))</f>
        <v>8</v>
      </c>
      <c r="G53" s="107" t="str">
        <f aca="false">INDEX(Book_Type,MATCH($B53,Book,0),1)</f>
        <v>I</v>
      </c>
      <c r="H53" s="107" t="str">
        <f aca="false">$F53&amp;$G53</f>
        <v>8I</v>
      </c>
    </row>
    <row r="54" customFormat="false" ht="12.75" hidden="false" customHeight="false" outlineLevel="0" collapsed="false">
      <c r="A54" s="106" t="n">
        <v>37104</v>
      </c>
      <c r="B54" s="107" t="s">
        <v>41</v>
      </c>
      <c r="C54" s="107" t="s">
        <v>112</v>
      </c>
      <c r="D54" s="107" t="n">
        <v>0</v>
      </c>
      <c r="E54" s="107" t="n">
        <v>0</v>
      </c>
      <c r="F54" s="107" t="n">
        <f aca="false">IF(REF_DT&lt;PromptMonth,1,INDEX(BucketTable,MATCH($A54,SumMonths,0),1))</f>
        <v>8</v>
      </c>
      <c r="G54" s="107" t="str">
        <f aca="false">INDEX(Book_Type,MATCH($B54,Book,0),1)</f>
        <v>I</v>
      </c>
      <c r="H54" s="107" t="str">
        <f aca="false">$F54&amp;$G54</f>
        <v>8I</v>
      </c>
    </row>
    <row r="55" customFormat="false" ht="12.75" hidden="false" customHeight="false" outlineLevel="0" collapsed="false">
      <c r="A55" s="106" t="n">
        <v>37135</v>
      </c>
      <c r="B55" s="107" t="s">
        <v>41</v>
      </c>
      <c r="C55" s="107" t="s">
        <v>113</v>
      </c>
      <c r="D55" s="107" t="n">
        <v>0</v>
      </c>
      <c r="E55" s="107" t="n">
        <v>0</v>
      </c>
      <c r="F55" s="107" t="n">
        <f aca="false">IF(REF_DT&lt;PromptMonth,1,INDEX(BucketTable,MATCH($A55,SumMonths,0),1))</f>
        <v>8</v>
      </c>
      <c r="G55" s="107" t="str">
        <f aca="false">INDEX(Book_Type,MATCH($B55,Book,0),1)</f>
        <v>I</v>
      </c>
      <c r="H55" s="107" t="str">
        <f aca="false">$F55&amp;$G55</f>
        <v>8I</v>
      </c>
    </row>
    <row r="56" customFormat="false" ht="12.75" hidden="false" customHeight="false" outlineLevel="0" collapsed="false">
      <c r="A56" s="106" t="n">
        <v>37135</v>
      </c>
      <c r="B56" s="107" t="s">
        <v>41</v>
      </c>
      <c r="C56" s="107" t="s">
        <v>112</v>
      </c>
      <c r="D56" s="107" t="n">
        <v>0</v>
      </c>
      <c r="E56" s="107" t="n">
        <v>0</v>
      </c>
      <c r="F56" s="107" t="n">
        <f aca="false">IF(REF_DT&lt;PromptMonth,1,INDEX(BucketTable,MATCH($A56,SumMonths,0),1))</f>
        <v>8</v>
      </c>
      <c r="G56" s="107" t="str">
        <f aca="false">INDEX(Book_Type,MATCH($B56,Book,0),1)</f>
        <v>I</v>
      </c>
      <c r="H56" s="107" t="str">
        <f aca="false">$F56&amp;$G56</f>
        <v>8I</v>
      </c>
    </row>
    <row r="57" customFormat="false" ht="12.75" hidden="false" customHeight="false" outlineLevel="0" collapsed="false">
      <c r="A57" s="106" t="n">
        <v>37165</v>
      </c>
      <c r="B57" s="107" t="s">
        <v>41</v>
      </c>
      <c r="C57" s="107" t="s">
        <v>113</v>
      </c>
      <c r="D57" s="107" t="n">
        <v>-0.0001</v>
      </c>
      <c r="E57" s="107" t="n">
        <v>-5E-008</v>
      </c>
      <c r="F57" s="107" t="n">
        <f aca="false">IF(REF_DT&lt;PromptMonth,1,INDEX(BucketTable,MATCH($A57,SumMonths,0),1))</f>
        <v>8</v>
      </c>
      <c r="G57" s="107" t="str">
        <f aca="false">INDEX(Book_Type,MATCH($B57,Book,0),1)</f>
        <v>I</v>
      </c>
      <c r="H57" s="107" t="str">
        <f aca="false">$F57&amp;$G57</f>
        <v>8I</v>
      </c>
    </row>
    <row r="58" customFormat="false" ht="12.75" hidden="false" customHeight="false" outlineLevel="0" collapsed="false">
      <c r="A58" s="106" t="n">
        <v>37165</v>
      </c>
      <c r="B58" s="107" t="s">
        <v>41</v>
      </c>
      <c r="C58" s="107" t="s">
        <v>112</v>
      </c>
      <c r="D58" s="107" t="n">
        <v>0</v>
      </c>
      <c r="E58" s="107" t="n">
        <v>0</v>
      </c>
      <c r="F58" s="107" t="n">
        <f aca="false">IF(REF_DT&lt;PromptMonth,1,INDEX(BucketTable,MATCH($A58,SumMonths,0),1))</f>
        <v>8</v>
      </c>
      <c r="G58" s="107" t="str">
        <f aca="false">INDEX(Book_Type,MATCH($B58,Book,0),1)</f>
        <v>I</v>
      </c>
      <c r="H58" s="107" t="str">
        <f aca="false">$F58&amp;$G58</f>
        <v>8I</v>
      </c>
    </row>
    <row r="59" customFormat="false" ht="12.75" hidden="false" customHeight="false" outlineLevel="0" collapsed="false">
      <c r="A59" s="106" t="n">
        <v>36892</v>
      </c>
      <c r="B59" s="107" t="s">
        <v>39</v>
      </c>
      <c r="C59" s="107" t="s">
        <v>116</v>
      </c>
      <c r="D59" s="107" t="n">
        <v>0</v>
      </c>
      <c r="E59" s="107" t="n">
        <v>0</v>
      </c>
      <c r="F59" s="107" t="n">
        <f aca="false">IF(REF_DT&lt;PromptMonth,1,INDEX(BucketTable,MATCH($A59,SumMonths,0),1))</f>
        <v>1</v>
      </c>
      <c r="G59" s="107" t="str">
        <f aca="false">INDEX(Book_Type,MATCH($B59,Book,0),1)</f>
        <v>P</v>
      </c>
      <c r="H59" s="107" t="str">
        <f aca="false">$F59&amp;$G59</f>
        <v>1P</v>
      </c>
    </row>
    <row r="60" customFormat="false" ht="12.75" hidden="false" customHeight="false" outlineLevel="0" collapsed="false">
      <c r="A60" s="106" t="n">
        <v>36923</v>
      </c>
      <c r="B60" s="107" t="s">
        <v>39</v>
      </c>
      <c r="C60" s="107" t="s">
        <v>116</v>
      </c>
      <c r="D60" s="107" t="n">
        <v>21417.3754</v>
      </c>
      <c r="E60" s="107" t="n">
        <v>21417.3754</v>
      </c>
      <c r="F60" s="107" t="n">
        <f aca="false">IF(REF_DT&lt;PromptMonth,1,INDEX(BucketTable,MATCH($A60,SumMonths,0),1))</f>
        <v>2</v>
      </c>
      <c r="G60" s="107" t="str">
        <f aca="false">INDEX(Book_Type,MATCH($B60,Book,0),1)</f>
        <v>P</v>
      </c>
      <c r="H60" s="107" t="str">
        <f aca="false">$F60&amp;$G60</f>
        <v>2P</v>
      </c>
    </row>
    <row r="61" customFormat="false" ht="12.75" hidden="false" customHeight="false" outlineLevel="0" collapsed="false">
      <c r="A61" s="106" t="n">
        <v>36951</v>
      </c>
      <c r="B61" s="107" t="s">
        <v>39</v>
      </c>
      <c r="C61" s="107" t="s">
        <v>116</v>
      </c>
      <c r="D61" s="107" t="n">
        <v>186371.3601</v>
      </c>
      <c r="E61" s="107" t="n">
        <v>186371.3601</v>
      </c>
      <c r="F61" s="107" t="n">
        <f aca="false">IF(REF_DT&lt;PromptMonth,1,INDEX(BucketTable,MATCH($A61,SumMonths,0),1))</f>
        <v>3</v>
      </c>
      <c r="G61" s="107" t="str">
        <f aca="false">INDEX(Book_Type,MATCH($B61,Book,0),1)</f>
        <v>P</v>
      </c>
      <c r="H61" s="107" t="str">
        <f aca="false">$F61&amp;$G61</f>
        <v>3P</v>
      </c>
    </row>
    <row r="62" customFormat="false" ht="12.75" hidden="false" customHeight="false" outlineLevel="0" collapsed="false">
      <c r="A62" s="106" t="n">
        <v>36982</v>
      </c>
      <c r="B62" s="107" t="s">
        <v>39</v>
      </c>
      <c r="C62" s="107" t="s">
        <v>116</v>
      </c>
      <c r="D62" s="107" t="n">
        <v>0</v>
      </c>
      <c r="E62" s="107" t="n">
        <v>0</v>
      </c>
      <c r="F62" s="107" t="n">
        <f aca="false">IF(REF_DT&lt;PromptMonth,1,INDEX(BucketTable,MATCH($A62,SumMonths,0),1))</f>
        <v>4</v>
      </c>
      <c r="G62" s="107" t="str">
        <f aca="false">INDEX(Book_Type,MATCH($B62,Book,0),1)</f>
        <v>P</v>
      </c>
      <c r="H62" s="107" t="str">
        <f aca="false">$F62&amp;$G62</f>
        <v>4P</v>
      </c>
    </row>
    <row r="63" customFormat="false" ht="12.75" hidden="false" customHeight="false" outlineLevel="0" collapsed="false">
      <c r="A63" s="106" t="n">
        <v>37012</v>
      </c>
      <c r="B63" s="107" t="s">
        <v>39</v>
      </c>
      <c r="C63" s="107" t="s">
        <v>116</v>
      </c>
      <c r="D63" s="107" t="n">
        <v>0</v>
      </c>
      <c r="E63" s="107" t="n">
        <v>0</v>
      </c>
      <c r="F63" s="107" t="n">
        <f aca="false">IF(REF_DT&lt;PromptMonth,1,INDEX(BucketTable,MATCH($A63,SumMonths,0),1))</f>
        <v>5</v>
      </c>
      <c r="G63" s="107" t="str">
        <f aca="false">INDEX(Book_Type,MATCH($B63,Book,0),1)</f>
        <v>P</v>
      </c>
      <c r="H63" s="107" t="str">
        <f aca="false">$F63&amp;$G63</f>
        <v>5P</v>
      </c>
    </row>
    <row r="64" customFormat="false" ht="12.75" hidden="false" customHeight="false" outlineLevel="0" collapsed="false">
      <c r="A64" s="106" t="n">
        <v>37043</v>
      </c>
      <c r="B64" s="107" t="s">
        <v>39</v>
      </c>
      <c r="C64" s="107" t="s">
        <v>116</v>
      </c>
      <c r="D64" s="107" t="n">
        <v>0</v>
      </c>
      <c r="E64" s="107" t="n">
        <v>0</v>
      </c>
      <c r="F64" s="107" t="n">
        <f aca="false">IF(REF_DT&lt;PromptMonth,1,INDEX(BucketTable,MATCH($A64,SumMonths,0),1))</f>
        <v>6</v>
      </c>
      <c r="G64" s="107" t="str">
        <f aca="false">INDEX(Book_Type,MATCH($B64,Book,0),1)</f>
        <v>P</v>
      </c>
      <c r="H64" s="107" t="str">
        <f aca="false">$F64&amp;$G64</f>
        <v>6P</v>
      </c>
    </row>
    <row r="65" customFormat="false" ht="12.75" hidden="false" customHeight="false" outlineLevel="0" collapsed="false">
      <c r="A65" s="106" t="n">
        <v>37073</v>
      </c>
      <c r="B65" s="107" t="s">
        <v>39</v>
      </c>
      <c r="C65" s="107" t="s">
        <v>116</v>
      </c>
      <c r="D65" s="107" t="n">
        <v>0</v>
      </c>
      <c r="E65" s="107" t="n">
        <v>0</v>
      </c>
      <c r="F65" s="107" t="n">
        <f aca="false">IF(REF_DT&lt;PromptMonth,1,INDEX(BucketTable,MATCH($A65,SumMonths,0),1))</f>
        <v>7</v>
      </c>
      <c r="G65" s="107" t="str">
        <f aca="false">INDEX(Book_Type,MATCH($B65,Book,0),1)</f>
        <v>P</v>
      </c>
      <c r="H65" s="107" t="str">
        <f aca="false">$F65&amp;$G65</f>
        <v>7P</v>
      </c>
    </row>
    <row r="66" customFormat="false" ht="12.75" hidden="false" customHeight="false" outlineLevel="0" collapsed="false">
      <c r="A66" s="106" t="n">
        <v>37104</v>
      </c>
      <c r="B66" s="107" t="s">
        <v>39</v>
      </c>
      <c r="C66" s="107" t="s">
        <v>116</v>
      </c>
      <c r="D66" s="107" t="n">
        <v>0</v>
      </c>
      <c r="E66" s="107" t="n">
        <v>0</v>
      </c>
      <c r="F66" s="107" t="n">
        <f aca="false">IF(REF_DT&lt;PromptMonth,1,INDEX(BucketTable,MATCH($A66,SumMonths,0),1))</f>
        <v>8</v>
      </c>
      <c r="G66" s="107" t="str">
        <f aca="false">INDEX(Book_Type,MATCH($B66,Book,0),1)</f>
        <v>P</v>
      </c>
      <c r="H66" s="107" t="str">
        <f aca="false">$F66&amp;$G66</f>
        <v>8P</v>
      </c>
    </row>
    <row r="67" customFormat="false" ht="12.75" hidden="false" customHeight="false" outlineLevel="0" collapsed="false">
      <c r="A67" s="106" t="n">
        <v>37135</v>
      </c>
      <c r="B67" s="107" t="s">
        <v>39</v>
      </c>
      <c r="C67" s="107" t="s">
        <v>116</v>
      </c>
      <c r="D67" s="107" t="n">
        <v>0</v>
      </c>
      <c r="E67" s="107" t="n">
        <v>0</v>
      </c>
      <c r="F67" s="107" t="n">
        <f aca="false">IF(REF_DT&lt;PromptMonth,1,INDEX(BucketTable,MATCH($A67,SumMonths,0),1))</f>
        <v>8</v>
      </c>
      <c r="G67" s="107" t="str">
        <f aca="false">INDEX(Book_Type,MATCH($B67,Book,0),1)</f>
        <v>P</v>
      </c>
      <c r="H67" s="107" t="str">
        <f aca="false">$F67&amp;$G67</f>
        <v>8P</v>
      </c>
    </row>
    <row r="68" customFormat="false" ht="12.75" hidden="false" customHeight="false" outlineLevel="0" collapsed="false">
      <c r="A68" s="106" t="n">
        <v>37165</v>
      </c>
      <c r="B68" s="107" t="s">
        <v>39</v>
      </c>
      <c r="C68" s="107" t="s">
        <v>116</v>
      </c>
      <c r="D68" s="107" t="n">
        <v>0</v>
      </c>
      <c r="E68" s="107" t="n">
        <v>0</v>
      </c>
      <c r="F68" s="107" t="n">
        <f aca="false">IF(REF_DT&lt;PromptMonth,1,INDEX(BucketTable,MATCH($A68,SumMonths,0),1))</f>
        <v>8</v>
      </c>
      <c r="G68" s="107" t="str">
        <f aca="false">INDEX(Book_Type,MATCH($B68,Book,0),1)</f>
        <v>P</v>
      </c>
      <c r="H68" s="107" t="str">
        <f aca="false">$F68&amp;$G68</f>
        <v>8P</v>
      </c>
    </row>
    <row r="69" customFormat="false" ht="12.75" hidden="false" customHeight="false" outlineLevel="0" collapsed="false">
      <c r="A69" s="106" t="n">
        <v>37196</v>
      </c>
      <c r="B69" s="107" t="s">
        <v>39</v>
      </c>
      <c r="C69" s="107" t="s">
        <v>116</v>
      </c>
      <c r="D69" s="107" t="n">
        <v>0</v>
      </c>
      <c r="E69" s="107" t="n">
        <v>0</v>
      </c>
      <c r="F69" s="107" t="n">
        <f aca="false">IF(REF_DT&lt;PromptMonth,1,INDEX(BucketTable,MATCH($A69,SumMonths,0),1))</f>
        <v>8</v>
      </c>
      <c r="G69" s="107" t="str">
        <f aca="false">INDEX(Book_Type,MATCH($B69,Book,0),1)</f>
        <v>P</v>
      </c>
      <c r="H69" s="107" t="str">
        <f aca="false">$F69&amp;$G69</f>
        <v>8P</v>
      </c>
    </row>
    <row r="70" customFormat="false" ht="12.75" hidden="false" customHeight="false" outlineLevel="0" collapsed="false">
      <c r="A70" s="106" t="n">
        <v>37226</v>
      </c>
      <c r="B70" s="107" t="s">
        <v>39</v>
      </c>
      <c r="C70" s="107" t="s">
        <v>116</v>
      </c>
      <c r="D70" s="107" t="n">
        <v>0</v>
      </c>
      <c r="E70" s="107" t="n">
        <v>0</v>
      </c>
      <c r="F70" s="107" t="n">
        <f aca="false">IF(REF_DT&lt;PromptMonth,1,INDEX(BucketTable,MATCH($A70,SumMonths,0),1))</f>
        <v>8</v>
      </c>
      <c r="G70" s="107" t="str">
        <f aca="false">INDEX(Book_Type,MATCH($B70,Book,0),1)</f>
        <v>P</v>
      </c>
      <c r="H70" s="107" t="str">
        <f aca="false">$F70&amp;$G70</f>
        <v>8P</v>
      </c>
    </row>
    <row r="71" customFormat="false" ht="12.75" hidden="false" customHeight="false" outlineLevel="0" collapsed="false">
      <c r="A71" s="106" t="n">
        <v>37257</v>
      </c>
      <c r="B71" s="107" t="s">
        <v>39</v>
      </c>
      <c r="C71" s="107" t="s">
        <v>116</v>
      </c>
      <c r="D71" s="107" t="n">
        <v>0</v>
      </c>
      <c r="E71" s="107" t="n">
        <v>0</v>
      </c>
      <c r="F71" s="107" t="n">
        <f aca="false">IF(REF_DT&lt;PromptMonth,1,INDEX(BucketTable,MATCH($A71,SumMonths,0),1))</f>
        <v>9</v>
      </c>
      <c r="G71" s="107" t="str">
        <f aca="false">INDEX(Book_Type,MATCH($B71,Book,0),1)</f>
        <v>P</v>
      </c>
      <c r="H71" s="107" t="str">
        <f aca="false">$F71&amp;$G71</f>
        <v>9P</v>
      </c>
    </row>
    <row r="72" customFormat="false" ht="12.75" hidden="false" customHeight="false" outlineLevel="0" collapsed="false">
      <c r="A72" s="106" t="n">
        <v>37288</v>
      </c>
      <c r="B72" s="107" t="s">
        <v>39</v>
      </c>
      <c r="C72" s="107" t="s">
        <v>116</v>
      </c>
      <c r="D72" s="107" t="n">
        <v>0</v>
      </c>
      <c r="E72" s="107" t="n">
        <v>0</v>
      </c>
      <c r="F72" s="107" t="n">
        <f aca="false">IF(REF_DT&lt;PromptMonth,1,INDEX(BucketTable,MATCH($A72,SumMonths,0),1))</f>
        <v>9</v>
      </c>
      <c r="G72" s="107" t="str">
        <f aca="false">INDEX(Book_Type,MATCH($B72,Book,0),1)</f>
        <v>P</v>
      </c>
      <c r="H72" s="107" t="str">
        <f aca="false">$F72&amp;$G72</f>
        <v>9P</v>
      </c>
    </row>
    <row r="73" customFormat="false" ht="12.75" hidden="false" customHeight="false" outlineLevel="0" collapsed="false">
      <c r="A73" s="106" t="n">
        <v>37316</v>
      </c>
      <c r="B73" s="107" t="s">
        <v>39</v>
      </c>
      <c r="C73" s="107" t="s">
        <v>116</v>
      </c>
      <c r="D73" s="107" t="n">
        <v>0</v>
      </c>
      <c r="E73" s="107" t="n">
        <v>0</v>
      </c>
      <c r="F73" s="107" t="n">
        <f aca="false">IF(REF_DT&lt;PromptMonth,1,INDEX(BucketTable,MATCH($A73,SumMonths,0),1))</f>
        <v>9</v>
      </c>
      <c r="G73" s="107" t="str">
        <f aca="false">INDEX(Book_Type,MATCH($B73,Book,0),1)</f>
        <v>P</v>
      </c>
      <c r="H73" s="107" t="str">
        <f aca="false">$F73&amp;$G73</f>
        <v>9P</v>
      </c>
    </row>
    <row r="74" customFormat="false" ht="12.75" hidden="false" customHeight="false" outlineLevel="0" collapsed="false">
      <c r="A74" s="106" t="n">
        <v>37347</v>
      </c>
      <c r="B74" s="107" t="s">
        <v>39</v>
      </c>
      <c r="C74" s="107" t="s">
        <v>116</v>
      </c>
      <c r="D74" s="107" t="n">
        <v>0</v>
      </c>
      <c r="E74" s="107" t="n">
        <v>0</v>
      </c>
      <c r="F74" s="107" t="n">
        <f aca="false">IF(REF_DT&lt;PromptMonth,1,INDEX(BucketTable,MATCH($A74,SumMonths,0),1))</f>
        <v>9</v>
      </c>
      <c r="G74" s="107" t="str">
        <f aca="false">INDEX(Book_Type,MATCH($B74,Book,0),1)</f>
        <v>P</v>
      </c>
      <c r="H74" s="107" t="str">
        <f aca="false">$F74&amp;$G74</f>
        <v>9P</v>
      </c>
    </row>
    <row r="75" customFormat="false" ht="12.75" hidden="false" customHeight="false" outlineLevel="0" collapsed="false">
      <c r="A75" s="106" t="n">
        <v>37561</v>
      </c>
      <c r="B75" s="107" t="s">
        <v>39</v>
      </c>
      <c r="C75" s="107" t="s">
        <v>116</v>
      </c>
      <c r="D75" s="107" t="n">
        <v>0</v>
      </c>
      <c r="E75" s="107" t="n">
        <v>0</v>
      </c>
      <c r="F75" s="107" t="n">
        <f aca="false">IF(REF_DT&lt;PromptMonth,1,INDEX(BucketTable,MATCH($A75,SumMonths,0),1))</f>
        <v>9</v>
      </c>
      <c r="G75" s="107" t="str">
        <f aca="false">INDEX(Book_Type,MATCH($B75,Book,0),1)</f>
        <v>P</v>
      </c>
      <c r="H75" s="107" t="str">
        <f aca="false">$F75&amp;$G75</f>
        <v>9P</v>
      </c>
    </row>
    <row r="76" customFormat="false" ht="12.75" hidden="false" customHeight="false" outlineLevel="0" collapsed="false">
      <c r="A76" s="106" t="n">
        <v>37591</v>
      </c>
      <c r="B76" s="107" t="s">
        <v>39</v>
      </c>
      <c r="C76" s="107" t="s">
        <v>116</v>
      </c>
      <c r="D76" s="107" t="n">
        <v>0</v>
      </c>
      <c r="E76" s="107" t="n">
        <v>0</v>
      </c>
      <c r="F76" s="107" t="n">
        <f aca="false">IF(REF_DT&lt;PromptMonth,1,INDEX(BucketTable,MATCH($A76,SumMonths,0),1))</f>
        <v>9</v>
      </c>
      <c r="G76" s="107" t="str">
        <f aca="false">INDEX(Book_Type,MATCH($B76,Book,0),1)</f>
        <v>P</v>
      </c>
      <c r="H76" s="107" t="str">
        <f aca="false">$F76&amp;$G76</f>
        <v>9P</v>
      </c>
    </row>
    <row r="77" customFormat="false" ht="12.75" hidden="false" customHeight="false" outlineLevel="0" collapsed="false">
      <c r="A77" s="106" t="n">
        <v>37622</v>
      </c>
      <c r="B77" s="107" t="s">
        <v>39</v>
      </c>
      <c r="C77" s="107" t="s">
        <v>116</v>
      </c>
      <c r="D77" s="107" t="n">
        <v>0</v>
      </c>
      <c r="E77" s="107" t="n">
        <v>0</v>
      </c>
      <c r="F77" s="107" t="n">
        <f aca="false">IF(REF_DT&lt;PromptMonth,1,INDEX(BucketTable,MATCH($A77,SumMonths,0),1))</f>
        <v>10</v>
      </c>
      <c r="G77" s="107" t="str">
        <f aca="false">INDEX(Book_Type,MATCH($B77,Book,0),1)</f>
        <v>P</v>
      </c>
      <c r="H77" s="107" t="str">
        <f aca="false">$F77&amp;$G77</f>
        <v>10P</v>
      </c>
    </row>
    <row r="78" customFormat="false" ht="12.75" hidden="false" customHeight="false" outlineLevel="0" collapsed="false">
      <c r="A78" s="106" t="n">
        <v>37653</v>
      </c>
      <c r="B78" s="107" t="s">
        <v>39</v>
      </c>
      <c r="C78" s="107" t="s">
        <v>116</v>
      </c>
      <c r="D78" s="107" t="n">
        <v>0</v>
      </c>
      <c r="E78" s="107" t="n">
        <v>0</v>
      </c>
      <c r="F78" s="107" t="n">
        <f aca="false">IF(REF_DT&lt;PromptMonth,1,INDEX(BucketTable,MATCH($A78,SumMonths,0),1))</f>
        <v>10</v>
      </c>
      <c r="G78" s="107" t="str">
        <f aca="false">INDEX(Book_Type,MATCH($B78,Book,0),1)</f>
        <v>P</v>
      </c>
      <c r="H78" s="107" t="str">
        <f aca="false">$F78&amp;$G78</f>
        <v>10P</v>
      </c>
    </row>
    <row r="79" customFormat="false" ht="12.75" hidden="false" customHeight="false" outlineLevel="0" collapsed="false">
      <c r="A79" s="106" t="n">
        <v>37681</v>
      </c>
      <c r="B79" s="107" t="s">
        <v>39</v>
      </c>
      <c r="C79" s="107" t="s">
        <v>116</v>
      </c>
      <c r="D79" s="107" t="n">
        <v>0</v>
      </c>
      <c r="E79" s="107" t="n">
        <v>0</v>
      </c>
      <c r="F79" s="107" t="n">
        <f aca="false">IF(REF_DT&lt;PromptMonth,1,INDEX(BucketTable,MATCH($A79,SumMonths,0),1))</f>
        <v>10</v>
      </c>
      <c r="G79" s="107" t="str">
        <f aca="false">INDEX(Book_Type,MATCH($B79,Book,0),1)</f>
        <v>P</v>
      </c>
      <c r="H79" s="107" t="str">
        <f aca="false">$F79&amp;$G79</f>
        <v>10P</v>
      </c>
    </row>
    <row r="80" customFormat="false" ht="12.75" hidden="false" customHeight="false" outlineLevel="0" collapsed="false">
      <c r="A80" s="106" t="n">
        <v>37712</v>
      </c>
      <c r="B80" s="107" t="s">
        <v>39</v>
      </c>
      <c r="C80" s="107" t="s">
        <v>116</v>
      </c>
      <c r="D80" s="107" t="n">
        <v>0</v>
      </c>
      <c r="E80" s="107" t="n">
        <v>0</v>
      </c>
      <c r="F80" s="107" t="n">
        <f aca="false">IF(REF_DT&lt;PromptMonth,1,INDEX(BucketTable,MATCH($A80,SumMonths,0),1))</f>
        <v>10</v>
      </c>
      <c r="G80" s="107" t="str">
        <f aca="false">INDEX(Book_Type,MATCH($B80,Book,0),1)</f>
        <v>P</v>
      </c>
      <c r="H80" s="107" t="str">
        <f aca="false">$F80&amp;$G80</f>
        <v>10P</v>
      </c>
    </row>
    <row r="81" customFormat="false" ht="12.75" hidden="false" customHeight="false" outlineLevel="0" collapsed="false">
      <c r="A81" s="106" t="n">
        <v>36892</v>
      </c>
      <c r="B81" s="107" t="s">
        <v>32</v>
      </c>
      <c r="C81" s="107" t="s">
        <v>109</v>
      </c>
      <c r="D81" s="107" t="n">
        <v>0</v>
      </c>
      <c r="E81" s="107" t="n">
        <v>0</v>
      </c>
      <c r="F81" s="107" t="n">
        <f aca="false">IF(REF_DT&lt;PromptMonth,1,INDEX(BucketTable,MATCH($A81,SumMonths,0),1))</f>
        <v>1</v>
      </c>
      <c r="G81" s="107" t="str">
        <f aca="false">INDEX(Book_Type,MATCH($B81,Book,0),1)</f>
        <v>D</v>
      </c>
      <c r="H81" s="107" t="str">
        <f aca="false">$F81&amp;$G81</f>
        <v>1D</v>
      </c>
    </row>
    <row r="82" customFormat="false" ht="12.75" hidden="false" customHeight="false" outlineLevel="0" collapsed="false">
      <c r="A82" s="106" t="n">
        <v>36892</v>
      </c>
      <c r="B82" s="107" t="s">
        <v>32</v>
      </c>
      <c r="C82" s="107" t="s">
        <v>113</v>
      </c>
      <c r="D82" s="107" t="n">
        <v>0</v>
      </c>
      <c r="E82" s="107" t="n">
        <v>0</v>
      </c>
      <c r="F82" s="107" t="n">
        <f aca="false">IF(REF_DT&lt;PromptMonth,1,INDEX(BucketTable,MATCH($A82,SumMonths,0),1))</f>
        <v>1</v>
      </c>
      <c r="G82" s="107" t="str">
        <f aca="false">INDEX(Book_Type,MATCH($B82,Book,0),1)</f>
        <v>D</v>
      </c>
      <c r="H82" s="107" t="str">
        <f aca="false">$F82&amp;$G82</f>
        <v>1D</v>
      </c>
    </row>
    <row r="83" customFormat="false" ht="12.75" hidden="false" customHeight="false" outlineLevel="0" collapsed="false">
      <c r="A83" s="106" t="n">
        <v>36892</v>
      </c>
      <c r="B83" s="107" t="s">
        <v>32</v>
      </c>
      <c r="C83" s="107" t="s">
        <v>117</v>
      </c>
      <c r="D83" s="107" t="n">
        <v>0</v>
      </c>
      <c r="E83" s="107" t="n">
        <v>0</v>
      </c>
      <c r="F83" s="107" t="n">
        <f aca="false">IF(REF_DT&lt;PromptMonth,1,INDEX(BucketTable,MATCH($A83,SumMonths,0),1))</f>
        <v>1</v>
      </c>
      <c r="G83" s="107" t="str">
        <f aca="false">INDEX(Book_Type,MATCH($B83,Book,0),1)</f>
        <v>D</v>
      </c>
      <c r="H83" s="107" t="str">
        <f aca="false">$F83&amp;$G83</f>
        <v>1D</v>
      </c>
    </row>
    <row r="84" customFormat="false" ht="12.75" hidden="false" customHeight="false" outlineLevel="0" collapsed="false">
      <c r="A84" s="106" t="n">
        <v>36892</v>
      </c>
      <c r="B84" s="107" t="s">
        <v>32</v>
      </c>
      <c r="C84" s="107" t="s">
        <v>118</v>
      </c>
      <c r="D84" s="107" t="n">
        <v>0</v>
      </c>
      <c r="E84" s="107" t="n">
        <v>0</v>
      </c>
      <c r="F84" s="107" t="n">
        <f aca="false">IF(REF_DT&lt;PromptMonth,1,INDEX(BucketTable,MATCH($A84,SumMonths,0),1))</f>
        <v>1</v>
      </c>
      <c r="G84" s="107" t="str">
        <f aca="false">INDEX(Book_Type,MATCH($B84,Book,0),1)</f>
        <v>D</v>
      </c>
      <c r="H84" s="107" t="str">
        <f aca="false">$F84&amp;$G84</f>
        <v>1D</v>
      </c>
    </row>
    <row r="85" customFormat="false" ht="12.75" hidden="false" customHeight="false" outlineLevel="0" collapsed="false">
      <c r="A85" s="106" t="n">
        <v>36892</v>
      </c>
      <c r="B85" s="107" t="s">
        <v>32</v>
      </c>
      <c r="C85" s="107" t="s">
        <v>119</v>
      </c>
      <c r="D85" s="107" t="n">
        <v>0</v>
      </c>
      <c r="E85" s="107" t="n">
        <v>0</v>
      </c>
      <c r="F85" s="107" t="n">
        <f aca="false">IF(REF_DT&lt;PromptMonth,1,INDEX(BucketTable,MATCH($A85,SumMonths,0),1))</f>
        <v>1</v>
      </c>
      <c r="G85" s="107" t="str">
        <f aca="false">INDEX(Book_Type,MATCH($B85,Book,0),1)</f>
        <v>D</v>
      </c>
      <c r="H85" s="107" t="str">
        <f aca="false">$F85&amp;$G85</f>
        <v>1D</v>
      </c>
    </row>
    <row r="86" customFormat="false" ht="12.75" hidden="false" customHeight="false" outlineLevel="0" collapsed="false">
      <c r="A86" s="106" t="n">
        <v>36923</v>
      </c>
      <c r="B86" s="107" t="s">
        <v>32</v>
      </c>
      <c r="C86" s="107" t="s">
        <v>113</v>
      </c>
      <c r="D86" s="107" t="n">
        <v>154979.2156</v>
      </c>
      <c r="E86" s="107" t="n">
        <v>77.4896078</v>
      </c>
      <c r="F86" s="107" t="n">
        <f aca="false">IF(REF_DT&lt;PromptMonth,1,INDEX(BucketTable,MATCH($A86,SumMonths,0),1))</f>
        <v>2</v>
      </c>
      <c r="G86" s="107" t="str">
        <f aca="false">INDEX(Book_Type,MATCH($B86,Book,0),1)</f>
        <v>D</v>
      </c>
      <c r="H86" s="107" t="str">
        <f aca="false">$F86&amp;$G86</f>
        <v>2D</v>
      </c>
    </row>
    <row r="87" customFormat="false" ht="12.75" hidden="false" customHeight="false" outlineLevel="0" collapsed="false">
      <c r="A87" s="106" t="n">
        <v>36923</v>
      </c>
      <c r="B87" s="107" t="s">
        <v>32</v>
      </c>
      <c r="C87" s="107" t="s">
        <v>117</v>
      </c>
      <c r="D87" s="107" t="n">
        <v>151913.3153</v>
      </c>
      <c r="E87" s="107" t="n">
        <v>-3797.8328825</v>
      </c>
      <c r="F87" s="107" t="n">
        <f aca="false">IF(REF_DT&lt;PromptMonth,1,INDEX(BucketTable,MATCH($A87,SumMonths,0),1))</f>
        <v>2</v>
      </c>
      <c r="G87" s="107" t="str">
        <f aca="false">INDEX(Book_Type,MATCH($B87,Book,0),1)</f>
        <v>D</v>
      </c>
      <c r="H87" s="107" t="str">
        <f aca="false">$F87&amp;$G87</f>
        <v>2D</v>
      </c>
    </row>
    <row r="88" customFormat="false" ht="12.75" hidden="false" customHeight="false" outlineLevel="0" collapsed="false">
      <c r="A88" s="106" t="n">
        <v>36923</v>
      </c>
      <c r="B88" s="107" t="s">
        <v>32</v>
      </c>
      <c r="C88" s="107" t="s">
        <v>112</v>
      </c>
      <c r="D88" s="107" t="n">
        <v>10175.0753</v>
      </c>
      <c r="E88" s="107" t="n">
        <v>559.6291415</v>
      </c>
      <c r="F88" s="107" t="n">
        <f aca="false">IF(REF_DT&lt;PromptMonth,1,INDEX(BucketTable,MATCH($A88,SumMonths,0),1))</f>
        <v>2</v>
      </c>
      <c r="G88" s="107" t="str">
        <f aca="false">INDEX(Book_Type,MATCH($B88,Book,0),1)</f>
        <v>D</v>
      </c>
      <c r="H88" s="107" t="str">
        <f aca="false">$F88&amp;$G88</f>
        <v>2D</v>
      </c>
    </row>
    <row r="89" customFormat="false" ht="12.75" hidden="false" customHeight="false" outlineLevel="0" collapsed="false">
      <c r="A89" s="106" t="n">
        <v>36951</v>
      </c>
      <c r="B89" s="107" t="s">
        <v>32</v>
      </c>
      <c r="C89" s="107" t="s">
        <v>113</v>
      </c>
      <c r="D89" s="107" t="n">
        <v>0</v>
      </c>
      <c r="E89" s="107" t="n">
        <v>0</v>
      </c>
      <c r="F89" s="107" t="n">
        <f aca="false">IF(REF_DT&lt;PromptMonth,1,INDEX(BucketTable,MATCH($A89,SumMonths,0),1))</f>
        <v>3</v>
      </c>
      <c r="G89" s="107" t="str">
        <f aca="false">INDEX(Book_Type,MATCH($B89,Book,0),1)</f>
        <v>D</v>
      </c>
      <c r="H89" s="107" t="str">
        <f aca="false">$F89&amp;$G89</f>
        <v>3D</v>
      </c>
    </row>
    <row r="90" customFormat="false" ht="12.75" hidden="false" customHeight="false" outlineLevel="0" collapsed="false">
      <c r="A90" s="106" t="n">
        <v>36951</v>
      </c>
      <c r="B90" s="107" t="s">
        <v>32</v>
      </c>
      <c r="C90" s="107" t="s">
        <v>117</v>
      </c>
      <c r="D90" s="107" t="n">
        <v>0</v>
      </c>
      <c r="E90" s="107" t="n">
        <v>0</v>
      </c>
      <c r="F90" s="107" t="n">
        <f aca="false">IF(REF_DT&lt;PromptMonth,1,INDEX(BucketTable,MATCH($A90,SumMonths,0),1))</f>
        <v>3</v>
      </c>
      <c r="G90" s="107" t="str">
        <f aca="false">INDEX(Book_Type,MATCH($B90,Book,0),1)</f>
        <v>D</v>
      </c>
      <c r="H90" s="107" t="str">
        <f aca="false">$F90&amp;$G90</f>
        <v>3D</v>
      </c>
    </row>
    <row r="91" customFormat="false" ht="12.75" hidden="false" customHeight="false" outlineLevel="0" collapsed="false">
      <c r="A91" s="106" t="n">
        <v>36982</v>
      </c>
      <c r="B91" s="107" t="s">
        <v>32</v>
      </c>
      <c r="C91" s="107" t="s">
        <v>113</v>
      </c>
      <c r="D91" s="107" t="n">
        <v>0</v>
      </c>
      <c r="E91" s="107" t="n">
        <v>0</v>
      </c>
      <c r="F91" s="107" t="n">
        <f aca="false">IF(REF_DT&lt;PromptMonth,1,INDEX(BucketTable,MATCH($A91,SumMonths,0),1))</f>
        <v>4</v>
      </c>
      <c r="G91" s="107" t="str">
        <f aca="false">INDEX(Book_Type,MATCH($B91,Book,0),1)</f>
        <v>D</v>
      </c>
      <c r="H91" s="107" t="str">
        <f aca="false">$F91&amp;$G91</f>
        <v>4D</v>
      </c>
    </row>
    <row r="92" customFormat="false" ht="12.75" hidden="false" customHeight="false" outlineLevel="0" collapsed="false">
      <c r="A92" s="106" t="n">
        <v>36982</v>
      </c>
      <c r="B92" s="107" t="s">
        <v>32</v>
      </c>
      <c r="C92" s="107" t="s">
        <v>117</v>
      </c>
      <c r="D92" s="107" t="n">
        <v>0</v>
      </c>
      <c r="E92" s="107" t="n">
        <v>0</v>
      </c>
      <c r="F92" s="107" t="n">
        <f aca="false">IF(REF_DT&lt;PromptMonth,1,INDEX(BucketTable,MATCH($A92,SumMonths,0),1))</f>
        <v>4</v>
      </c>
      <c r="G92" s="107" t="str">
        <f aca="false">INDEX(Book_Type,MATCH($B92,Book,0),1)</f>
        <v>D</v>
      </c>
      <c r="H92" s="107" t="str">
        <f aca="false">$F92&amp;$G92</f>
        <v>4D</v>
      </c>
    </row>
    <row r="93" customFormat="false" ht="12.75" hidden="false" customHeight="false" outlineLevel="0" collapsed="false">
      <c r="A93" s="106" t="n">
        <v>37012</v>
      </c>
      <c r="B93" s="107" t="s">
        <v>32</v>
      </c>
      <c r="C93" s="107" t="s">
        <v>113</v>
      </c>
      <c r="D93" s="107" t="n">
        <v>0</v>
      </c>
      <c r="E93" s="107" t="n">
        <v>0</v>
      </c>
      <c r="F93" s="107" t="n">
        <f aca="false">IF(REF_DT&lt;PromptMonth,1,INDEX(BucketTable,MATCH($A93,SumMonths,0),1))</f>
        <v>5</v>
      </c>
      <c r="G93" s="107" t="str">
        <f aca="false">INDEX(Book_Type,MATCH($B93,Book,0),1)</f>
        <v>D</v>
      </c>
      <c r="H93" s="107" t="str">
        <f aca="false">$F93&amp;$G93</f>
        <v>5D</v>
      </c>
    </row>
    <row r="94" customFormat="false" ht="12.75" hidden="false" customHeight="false" outlineLevel="0" collapsed="false">
      <c r="A94" s="106" t="n">
        <v>37012</v>
      </c>
      <c r="B94" s="107" t="s">
        <v>32</v>
      </c>
      <c r="C94" s="107" t="s">
        <v>117</v>
      </c>
      <c r="D94" s="107" t="n">
        <v>0</v>
      </c>
      <c r="E94" s="107" t="n">
        <v>0</v>
      </c>
      <c r="F94" s="107" t="n">
        <f aca="false">IF(REF_DT&lt;PromptMonth,1,INDEX(BucketTable,MATCH($A94,SumMonths,0),1))</f>
        <v>5</v>
      </c>
      <c r="G94" s="107" t="str">
        <f aca="false">INDEX(Book_Type,MATCH($B94,Book,0),1)</f>
        <v>D</v>
      </c>
      <c r="H94" s="107" t="str">
        <f aca="false">$F94&amp;$G94</f>
        <v>5D</v>
      </c>
    </row>
    <row r="95" customFormat="false" ht="12.75" hidden="false" customHeight="false" outlineLevel="0" collapsed="false">
      <c r="A95" s="106" t="n">
        <v>37043</v>
      </c>
      <c r="B95" s="107" t="s">
        <v>32</v>
      </c>
      <c r="C95" s="107" t="s">
        <v>113</v>
      </c>
      <c r="D95" s="107" t="n">
        <v>0</v>
      </c>
      <c r="E95" s="107" t="n">
        <v>0</v>
      </c>
      <c r="F95" s="107" t="n">
        <f aca="false">IF(REF_DT&lt;PromptMonth,1,INDEX(BucketTable,MATCH($A95,SumMonths,0),1))</f>
        <v>6</v>
      </c>
      <c r="G95" s="107" t="str">
        <f aca="false">INDEX(Book_Type,MATCH($B95,Book,0),1)</f>
        <v>D</v>
      </c>
      <c r="H95" s="107" t="str">
        <f aca="false">$F95&amp;$G95</f>
        <v>6D</v>
      </c>
    </row>
    <row r="96" customFormat="false" ht="12.75" hidden="false" customHeight="false" outlineLevel="0" collapsed="false">
      <c r="A96" s="106" t="n">
        <v>37043</v>
      </c>
      <c r="B96" s="107" t="s">
        <v>32</v>
      </c>
      <c r="C96" s="107" t="s">
        <v>117</v>
      </c>
      <c r="D96" s="107" t="n">
        <v>0</v>
      </c>
      <c r="E96" s="107" t="n">
        <v>0</v>
      </c>
      <c r="F96" s="107" t="n">
        <f aca="false">IF(REF_DT&lt;PromptMonth,1,INDEX(BucketTable,MATCH($A96,SumMonths,0),1))</f>
        <v>6</v>
      </c>
      <c r="G96" s="107" t="str">
        <f aca="false">INDEX(Book_Type,MATCH($B96,Book,0),1)</f>
        <v>D</v>
      </c>
      <c r="H96" s="107" t="str">
        <f aca="false">$F96&amp;$G96</f>
        <v>6D</v>
      </c>
    </row>
    <row r="97" customFormat="false" ht="12.75" hidden="false" customHeight="false" outlineLevel="0" collapsed="false">
      <c r="A97" s="106" t="n">
        <v>37073</v>
      </c>
      <c r="B97" s="107" t="s">
        <v>32</v>
      </c>
      <c r="C97" s="107" t="s">
        <v>113</v>
      </c>
      <c r="D97" s="107" t="n">
        <v>0</v>
      </c>
      <c r="E97" s="107" t="n">
        <v>0</v>
      </c>
      <c r="F97" s="107" t="n">
        <f aca="false">IF(REF_DT&lt;PromptMonth,1,INDEX(BucketTable,MATCH($A97,SumMonths,0),1))</f>
        <v>7</v>
      </c>
      <c r="G97" s="107" t="str">
        <f aca="false">INDEX(Book_Type,MATCH($B97,Book,0),1)</f>
        <v>D</v>
      </c>
      <c r="H97" s="107" t="str">
        <f aca="false">$F97&amp;$G97</f>
        <v>7D</v>
      </c>
    </row>
    <row r="98" customFormat="false" ht="12.75" hidden="false" customHeight="false" outlineLevel="0" collapsed="false">
      <c r="A98" s="106" t="n">
        <v>37073</v>
      </c>
      <c r="B98" s="107" t="s">
        <v>32</v>
      </c>
      <c r="C98" s="107" t="s">
        <v>117</v>
      </c>
      <c r="D98" s="107" t="n">
        <v>0</v>
      </c>
      <c r="E98" s="107" t="n">
        <v>0</v>
      </c>
      <c r="F98" s="107" t="n">
        <f aca="false">IF(REF_DT&lt;PromptMonth,1,INDEX(BucketTable,MATCH($A98,SumMonths,0),1))</f>
        <v>7</v>
      </c>
      <c r="G98" s="107" t="str">
        <f aca="false">INDEX(Book_Type,MATCH($B98,Book,0),1)</f>
        <v>D</v>
      </c>
      <c r="H98" s="107" t="str">
        <f aca="false">$F98&amp;$G98</f>
        <v>7D</v>
      </c>
    </row>
    <row r="99" customFormat="false" ht="12.75" hidden="false" customHeight="false" outlineLevel="0" collapsed="false">
      <c r="A99" s="106" t="n">
        <v>37104</v>
      </c>
      <c r="B99" s="107" t="s">
        <v>32</v>
      </c>
      <c r="C99" s="107" t="s">
        <v>113</v>
      </c>
      <c r="D99" s="107" t="n">
        <v>0</v>
      </c>
      <c r="E99" s="107" t="n">
        <v>0</v>
      </c>
      <c r="F99" s="107" t="n">
        <f aca="false">IF(REF_DT&lt;PromptMonth,1,INDEX(BucketTable,MATCH($A99,SumMonths,0),1))</f>
        <v>8</v>
      </c>
      <c r="G99" s="107" t="str">
        <f aca="false">INDEX(Book_Type,MATCH($B99,Book,0),1)</f>
        <v>D</v>
      </c>
      <c r="H99" s="107" t="str">
        <f aca="false">$F99&amp;$G99</f>
        <v>8D</v>
      </c>
    </row>
    <row r="100" customFormat="false" ht="12.75" hidden="false" customHeight="false" outlineLevel="0" collapsed="false">
      <c r="A100" s="106" t="n">
        <v>37104</v>
      </c>
      <c r="B100" s="107" t="s">
        <v>32</v>
      </c>
      <c r="C100" s="107" t="s">
        <v>117</v>
      </c>
      <c r="D100" s="107" t="n">
        <v>0</v>
      </c>
      <c r="E100" s="107" t="n">
        <v>0</v>
      </c>
      <c r="F100" s="107" t="n">
        <f aca="false">IF(REF_DT&lt;PromptMonth,1,INDEX(BucketTable,MATCH($A100,SumMonths,0),1))</f>
        <v>8</v>
      </c>
      <c r="G100" s="107" t="str">
        <f aca="false">INDEX(Book_Type,MATCH($B100,Book,0),1)</f>
        <v>D</v>
      </c>
      <c r="H100" s="107" t="str">
        <f aca="false">$F100&amp;$G100</f>
        <v>8D</v>
      </c>
    </row>
    <row r="101" customFormat="false" ht="12.75" hidden="false" customHeight="false" outlineLevel="0" collapsed="false">
      <c r="A101" s="106" t="n">
        <v>37135</v>
      </c>
      <c r="B101" s="107" t="s">
        <v>32</v>
      </c>
      <c r="C101" s="107" t="s">
        <v>113</v>
      </c>
      <c r="D101" s="107" t="n">
        <v>0</v>
      </c>
      <c r="E101" s="107" t="n">
        <v>0</v>
      </c>
      <c r="F101" s="107" t="n">
        <f aca="false">IF(REF_DT&lt;PromptMonth,1,INDEX(BucketTable,MATCH($A101,SumMonths,0),1))</f>
        <v>8</v>
      </c>
      <c r="G101" s="107" t="str">
        <f aca="false">INDEX(Book_Type,MATCH($B101,Book,0),1)</f>
        <v>D</v>
      </c>
      <c r="H101" s="107" t="str">
        <f aca="false">$F101&amp;$G101</f>
        <v>8D</v>
      </c>
    </row>
    <row r="102" customFormat="false" ht="12.75" hidden="false" customHeight="false" outlineLevel="0" collapsed="false">
      <c r="A102" s="106" t="n">
        <v>37135</v>
      </c>
      <c r="B102" s="107" t="s">
        <v>32</v>
      </c>
      <c r="C102" s="107" t="s">
        <v>117</v>
      </c>
      <c r="D102" s="107" t="n">
        <v>0</v>
      </c>
      <c r="E102" s="107" t="n">
        <v>0</v>
      </c>
      <c r="F102" s="107" t="n">
        <f aca="false">IF(REF_DT&lt;PromptMonth,1,INDEX(BucketTable,MATCH($A102,SumMonths,0),1))</f>
        <v>8</v>
      </c>
      <c r="G102" s="107" t="str">
        <f aca="false">INDEX(Book_Type,MATCH($B102,Book,0),1)</f>
        <v>D</v>
      </c>
      <c r="H102" s="107" t="str">
        <f aca="false">$F102&amp;$G102</f>
        <v>8D</v>
      </c>
    </row>
    <row r="103" customFormat="false" ht="12.75" hidden="false" customHeight="false" outlineLevel="0" collapsed="false">
      <c r="A103" s="106" t="n">
        <v>37165</v>
      </c>
      <c r="B103" s="107" t="s">
        <v>32</v>
      </c>
      <c r="C103" s="107" t="s">
        <v>113</v>
      </c>
      <c r="D103" s="107" t="n">
        <v>0</v>
      </c>
      <c r="E103" s="107" t="n">
        <v>0</v>
      </c>
      <c r="F103" s="107" t="n">
        <f aca="false">IF(REF_DT&lt;PromptMonth,1,INDEX(BucketTable,MATCH($A103,SumMonths,0),1))</f>
        <v>8</v>
      </c>
      <c r="G103" s="107" t="str">
        <f aca="false">INDEX(Book_Type,MATCH($B103,Book,0),1)</f>
        <v>D</v>
      </c>
      <c r="H103" s="107" t="str">
        <f aca="false">$F103&amp;$G103</f>
        <v>8D</v>
      </c>
    </row>
    <row r="104" customFormat="false" ht="12.75" hidden="false" customHeight="false" outlineLevel="0" collapsed="false">
      <c r="A104" s="106" t="n">
        <v>37165</v>
      </c>
      <c r="B104" s="107" t="s">
        <v>32</v>
      </c>
      <c r="C104" s="107" t="s">
        <v>117</v>
      </c>
      <c r="D104" s="107" t="n">
        <v>0</v>
      </c>
      <c r="E104" s="107" t="n">
        <v>0</v>
      </c>
      <c r="F104" s="107" t="n">
        <f aca="false">IF(REF_DT&lt;PromptMonth,1,INDEX(BucketTable,MATCH($A104,SumMonths,0),1))</f>
        <v>8</v>
      </c>
      <c r="G104" s="107" t="str">
        <f aca="false">INDEX(Book_Type,MATCH($B104,Book,0),1)</f>
        <v>D</v>
      </c>
      <c r="H104" s="107" t="str">
        <f aca="false">$F104&amp;$G104</f>
        <v>8D</v>
      </c>
    </row>
    <row r="105" customFormat="false" ht="12.75" hidden="false" customHeight="false" outlineLevel="0" collapsed="false">
      <c r="A105" s="106" t="n">
        <v>37196</v>
      </c>
      <c r="B105" s="107" t="s">
        <v>32</v>
      </c>
      <c r="C105" s="107" t="s">
        <v>113</v>
      </c>
      <c r="D105" s="107" t="n">
        <v>0</v>
      </c>
      <c r="E105" s="107" t="n">
        <v>0</v>
      </c>
      <c r="F105" s="107" t="n">
        <f aca="false">IF(REF_DT&lt;PromptMonth,1,INDEX(BucketTable,MATCH($A105,SumMonths,0),1))</f>
        <v>8</v>
      </c>
      <c r="G105" s="107" t="str">
        <f aca="false">INDEX(Book_Type,MATCH($B105,Book,0),1)</f>
        <v>D</v>
      </c>
      <c r="H105" s="107" t="str">
        <f aca="false">$F105&amp;$G105</f>
        <v>8D</v>
      </c>
    </row>
    <row r="106" customFormat="false" ht="12.75" hidden="false" customHeight="false" outlineLevel="0" collapsed="false">
      <c r="A106" s="106" t="n">
        <v>37196</v>
      </c>
      <c r="B106" s="107" t="s">
        <v>32</v>
      </c>
      <c r="C106" s="107" t="s">
        <v>117</v>
      </c>
      <c r="D106" s="107" t="n">
        <v>0</v>
      </c>
      <c r="E106" s="107" t="n">
        <v>0</v>
      </c>
      <c r="F106" s="107" t="n">
        <f aca="false">IF(REF_DT&lt;PromptMonth,1,INDEX(BucketTable,MATCH($A106,SumMonths,0),1))</f>
        <v>8</v>
      </c>
      <c r="G106" s="107" t="str">
        <f aca="false">INDEX(Book_Type,MATCH($B106,Book,0),1)</f>
        <v>D</v>
      </c>
      <c r="H106" s="107" t="str">
        <f aca="false">$F106&amp;$G106</f>
        <v>8D</v>
      </c>
    </row>
    <row r="107" customFormat="false" ht="12.75" hidden="false" customHeight="false" outlineLevel="0" collapsed="false">
      <c r="A107" s="106" t="n">
        <v>37226</v>
      </c>
      <c r="B107" s="107" t="s">
        <v>32</v>
      </c>
      <c r="C107" s="107" t="s">
        <v>113</v>
      </c>
      <c r="D107" s="107" t="n">
        <v>0</v>
      </c>
      <c r="E107" s="107" t="n">
        <v>0</v>
      </c>
      <c r="F107" s="107" t="n">
        <f aca="false">IF(REF_DT&lt;PromptMonth,1,INDEX(BucketTable,MATCH($A107,SumMonths,0),1))</f>
        <v>8</v>
      </c>
      <c r="G107" s="107" t="str">
        <f aca="false">INDEX(Book_Type,MATCH($B107,Book,0),1)</f>
        <v>D</v>
      </c>
      <c r="H107" s="107" t="str">
        <f aca="false">$F107&amp;$G107</f>
        <v>8D</v>
      </c>
    </row>
    <row r="108" customFormat="false" ht="12.75" hidden="false" customHeight="false" outlineLevel="0" collapsed="false">
      <c r="A108" s="106" t="n">
        <v>37226</v>
      </c>
      <c r="B108" s="107" t="s">
        <v>32</v>
      </c>
      <c r="C108" s="107" t="s">
        <v>117</v>
      </c>
      <c r="D108" s="107" t="n">
        <v>0</v>
      </c>
      <c r="E108" s="107" t="n">
        <v>0</v>
      </c>
      <c r="F108" s="107" t="n">
        <f aca="false">IF(REF_DT&lt;PromptMonth,1,INDEX(BucketTable,MATCH($A108,SumMonths,0),1))</f>
        <v>8</v>
      </c>
      <c r="G108" s="107" t="str">
        <f aca="false">INDEX(Book_Type,MATCH($B108,Book,0),1)</f>
        <v>D</v>
      </c>
      <c r="H108" s="107" t="str">
        <f aca="false">$F108&amp;$G108</f>
        <v>8D</v>
      </c>
    </row>
    <row r="109" customFormat="false" ht="12.75" hidden="false" customHeight="false" outlineLevel="0" collapsed="false">
      <c r="A109" s="106" t="n">
        <v>37257</v>
      </c>
      <c r="B109" s="107" t="s">
        <v>32</v>
      </c>
      <c r="C109" s="107" t="s">
        <v>113</v>
      </c>
      <c r="D109" s="107" t="n">
        <v>0</v>
      </c>
      <c r="E109" s="107" t="n">
        <v>0</v>
      </c>
      <c r="F109" s="107" t="n">
        <f aca="false">IF(REF_DT&lt;PromptMonth,1,INDEX(BucketTable,MATCH($A109,SumMonths,0),1))</f>
        <v>9</v>
      </c>
      <c r="G109" s="107" t="str">
        <f aca="false">INDEX(Book_Type,MATCH($B109,Book,0),1)</f>
        <v>D</v>
      </c>
      <c r="H109" s="107" t="str">
        <f aca="false">$F109&amp;$G109</f>
        <v>9D</v>
      </c>
    </row>
    <row r="110" customFormat="false" ht="12.75" hidden="false" customHeight="false" outlineLevel="0" collapsed="false">
      <c r="A110" s="106" t="n">
        <v>37257</v>
      </c>
      <c r="B110" s="107" t="s">
        <v>32</v>
      </c>
      <c r="C110" s="107" t="s">
        <v>117</v>
      </c>
      <c r="D110" s="107" t="n">
        <v>0</v>
      </c>
      <c r="E110" s="107" t="n">
        <v>0</v>
      </c>
      <c r="F110" s="107" t="n">
        <f aca="false">IF(REF_DT&lt;PromptMonth,1,INDEX(BucketTable,MATCH($A110,SumMonths,0),1))</f>
        <v>9</v>
      </c>
      <c r="G110" s="107" t="str">
        <f aca="false">INDEX(Book_Type,MATCH($B110,Book,0),1)</f>
        <v>D</v>
      </c>
      <c r="H110" s="107" t="str">
        <f aca="false">$F110&amp;$G110</f>
        <v>9D</v>
      </c>
    </row>
    <row r="111" customFormat="false" ht="12.75" hidden="false" customHeight="false" outlineLevel="0" collapsed="false">
      <c r="A111" s="106" t="n">
        <v>37288</v>
      </c>
      <c r="B111" s="107" t="s">
        <v>32</v>
      </c>
      <c r="C111" s="107" t="s">
        <v>113</v>
      </c>
      <c r="D111" s="107" t="n">
        <v>0</v>
      </c>
      <c r="E111" s="107" t="n">
        <v>0</v>
      </c>
      <c r="F111" s="107" t="n">
        <f aca="false">IF(REF_DT&lt;PromptMonth,1,INDEX(BucketTable,MATCH($A111,SumMonths,0),1))</f>
        <v>9</v>
      </c>
      <c r="G111" s="107" t="str">
        <f aca="false">INDEX(Book_Type,MATCH($B111,Book,0),1)</f>
        <v>D</v>
      </c>
      <c r="H111" s="107" t="str">
        <f aca="false">$F111&amp;$G111</f>
        <v>9D</v>
      </c>
    </row>
    <row r="112" customFormat="false" ht="12.75" hidden="false" customHeight="false" outlineLevel="0" collapsed="false">
      <c r="A112" s="106" t="n">
        <v>37288</v>
      </c>
      <c r="B112" s="107" t="s">
        <v>32</v>
      </c>
      <c r="C112" s="107" t="s">
        <v>117</v>
      </c>
      <c r="D112" s="107" t="n">
        <v>0</v>
      </c>
      <c r="E112" s="107" t="n">
        <v>0</v>
      </c>
      <c r="F112" s="107" t="n">
        <f aca="false">IF(REF_DT&lt;PromptMonth,1,INDEX(BucketTable,MATCH($A112,SumMonths,0),1))</f>
        <v>9</v>
      </c>
      <c r="G112" s="107" t="str">
        <f aca="false">INDEX(Book_Type,MATCH($B112,Book,0),1)</f>
        <v>D</v>
      </c>
      <c r="H112" s="107" t="str">
        <f aca="false">$F112&amp;$G112</f>
        <v>9D</v>
      </c>
    </row>
    <row r="113" customFormat="false" ht="12.75" hidden="false" customHeight="false" outlineLevel="0" collapsed="false">
      <c r="A113" s="106" t="n">
        <v>37316</v>
      </c>
      <c r="B113" s="107" t="s">
        <v>32</v>
      </c>
      <c r="C113" s="107" t="s">
        <v>113</v>
      </c>
      <c r="D113" s="107" t="n">
        <v>0</v>
      </c>
      <c r="E113" s="107" t="n">
        <v>0</v>
      </c>
      <c r="F113" s="107" t="n">
        <f aca="false">IF(REF_DT&lt;PromptMonth,1,INDEX(BucketTable,MATCH($A113,SumMonths,0),1))</f>
        <v>9</v>
      </c>
      <c r="G113" s="107" t="str">
        <f aca="false">INDEX(Book_Type,MATCH($B113,Book,0),1)</f>
        <v>D</v>
      </c>
      <c r="H113" s="107" t="str">
        <f aca="false">$F113&amp;$G113</f>
        <v>9D</v>
      </c>
    </row>
    <row r="114" customFormat="false" ht="12.75" hidden="false" customHeight="false" outlineLevel="0" collapsed="false">
      <c r="A114" s="106" t="n">
        <v>37316</v>
      </c>
      <c r="B114" s="107" t="s">
        <v>32</v>
      </c>
      <c r="C114" s="107" t="s">
        <v>117</v>
      </c>
      <c r="D114" s="107" t="n">
        <v>0</v>
      </c>
      <c r="E114" s="107" t="n">
        <v>0</v>
      </c>
      <c r="F114" s="107" t="n">
        <f aca="false">IF(REF_DT&lt;PromptMonth,1,INDEX(BucketTable,MATCH($A114,SumMonths,0),1))</f>
        <v>9</v>
      </c>
      <c r="G114" s="107" t="str">
        <f aca="false">INDEX(Book_Type,MATCH($B114,Book,0),1)</f>
        <v>D</v>
      </c>
      <c r="H114" s="107" t="str">
        <f aca="false">$F114&amp;$G114</f>
        <v>9D</v>
      </c>
    </row>
    <row r="115" customFormat="false" ht="12.75" hidden="false" customHeight="false" outlineLevel="0" collapsed="false">
      <c r="A115" s="106" t="n">
        <v>36892</v>
      </c>
      <c r="B115" s="107" t="s">
        <v>35</v>
      </c>
      <c r="C115" s="107" t="s">
        <v>113</v>
      </c>
      <c r="D115" s="107" t="n">
        <v>84956.058</v>
      </c>
      <c r="E115" s="107" t="n">
        <v>42.478029</v>
      </c>
      <c r="F115" s="107" t="n">
        <f aca="false">IF(REF_DT&lt;PromptMonth,1,INDEX(BucketTable,MATCH($A115,SumMonths,0),1))</f>
        <v>1</v>
      </c>
      <c r="G115" s="107" t="str">
        <f aca="false">INDEX(Book_Type,MATCH($B115,Book,0),1)</f>
        <v>I</v>
      </c>
      <c r="H115" s="107" t="str">
        <f aca="false">$F115&amp;$G115</f>
        <v>1I</v>
      </c>
    </row>
    <row r="116" customFormat="false" ht="12.75" hidden="false" customHeight="false" outlineLevel="0" collapsed="false">
      <c r="A116" s="106" t="n">
        <v>36892</v>
      </c>
      <c r="B116" s="107" t="s">
        <v>35</v>
      </c>
      <c r="C116" s="107" t="s">
        <v>117</v>
      </c>
      <c r="D116" s="107" t="n">
        <v>19775.024</v>
      </c>
      <c r="E116" s="107" t="n">
        <v>-494.3756</v>
      </c>
      <c r="F116" s="107" t="n">
        <f aca="false">IF(REF_DT&lt;PromptMonth,1,INDEX(BucketTable,MATCH($A116,SumMonths,0),1))</f>
        <v>1</v>
      </c>
      <c r="G116" s="107" t="str">
        <f aca="false">INDEX(Book_Type,MATCH($B116,Book,0),1)</f>
        <v>I</v>
      </c>
      <c r="H116" s="107" t="str">
        <f aca="false">$F116&amp;$G116</f>
        <v>1I</v>
      </c>
    </row>
    <row r="117" customFormat="false" ht="12.75" hidden="false" customHeight="false" outlineLevel="0" collapsed="false">
      <c r="A117" s="106" t="n">
        <v>36892</v>
      </c>
      <c r="B117" s="107" t="s">
        <v>35</v>
      </c>
      <c r="C117" s="107" t="s">
        <v>118</v>
      </c>
      <c r="D117" s="107" t="n">
        <v>7.998</v>
      </c>
      <c r="E117" s="107" t="n">
        <v>-0.019995</v>
      </c>
      <c r="F117" s="107" t="n">
        <f aca="false">IF(REF_DT&lt;PromptMonth,1,INDEX(BucketTable,MATCH($A117,SumMonths,0),1))</f>
        <v>1</v>
      </c>
      <c r="G117" s="107" t="str">
        <f aca="false">INDEX(Book_Type,MATCH($B117,Book,0),1)</f>
        <v>I</v>
      </c>
      <c r="H117" s="107" t="str">
        <f aca="false">$F117&amp;$G117</f>
        <v>1I</v>
      </c>
    </row>
    <row r="118" customFormat="false" ht="12.75" hidden="false" customHeight="false" outlineLevel="0" collapsed="false">
      <c r="A118" s="106" t="n">
        <v>36892</v>
      </c>
      <c r="B118" s="107" t="s">
        <v>35</v>
      </c>
      <c r="C118" s="107" t="s">
        <v>119</v>
      </c>
      <c r="D118" s="107" t="n">
        <v>-5.983</v>
      </c>
      <c r="E118" s="107" t="n">
        <v>0.149575</v>
      </c>
      <c r="F118" s="107" t="n">
        <f aca="false">IF(REF_DT&lt;PromptMonth,1,INDEX(BucketTable,MATCH($A118,SumMonths,0),1))</f>
        <v>1</v>
      </c>
      <c r="G118" s="107" t="str">
        <f aca="false">INDEX(Book_Type,MATCH($B118,Book,0),1)</f>
        <v>I</v>
      </c>
      <c r="H118" s="107" t="str">
        <f aca="false">$F118&amp;$G118</f>
        <v>1I</v>
      </c>
    </row>
    <row r="119" customFormat="false" ht="12.75" hidden="false" customHeight="false" outlineLevel="0" collapsed="false">
      <c r="A119" s="106" t="n">
        <v>36923</v>
      </c>
      <c r="B119" s="107" t="s">
        <v>35</v>
      </c>
      <c r="C119" s="107" t="s">
        <v>113</v>
      </c>
      <c r="D119" s="107" t="n">
        <v>154979.1998</v>
      </c>
      <c r="E119" s="107" t="n">
        <v>77.4895999</v>
      </c>
      <c r="F119" s="107" t="n">
        <f aca="false">IF(REF_DT&lt;PromptMonth,1,INDEX(BucketTable,MATCH($A119,SumMonths,0),1))</f>
        <v>2</v>
      </c>
      <c r="G119" s="107" t="str">
        <f aca="false">INDEX(Book_Type,MATCH($B119,Book,0),1)</f>
        <v>I</v>
      </c>
      <c r="H119" s="107" t="str">
        <f aca="false">$F119&amp;$G119</f>
        <v>2I</v>
      </c>
    </row>
    <row r="120" customFormat="false" ht="12.75" hidden="false" customHeight="false" outlineLevel="0" collapsed="false">
      <c r="A120" s="106" t="n">
        <v>36923</v>
      </c>
      <c r="B120" s="107" t="s">
        <v>35</v>
      </c>
      <c r="C120" s="107" t="s">
        <v>117</v>
      </c>
      <c r="D120" s="107" t="n">
        <v>151913.3434</v>
      </c>
      <c r="E120" s="107" t="n">
        <v>-3797.833585</v>
      </c>
      <c r="F120" s="107" t="n">
        <f aca="false">IF(REF_DT&lt;PromptMonth,1,INDEX(BucketTable,MATCH($A120,SumMonths,0),1))</f>
        <v>2</v>
      </c>
      <c r="G120" s="107" t="str">
        <f aca="false">INDEX(Book_Type,MATCH($B120,Book,0),1)</f>
        <v>I</v>
      </c>
      <c r="H120" s="107" t="str">
        <f aca="false">$F120&amp;$G120</f>
        <v>2I</v>
      </c>
    </row>
    <row r="121" customFormat="false" ht="12.75" hidden="false" customHeight="false" outlineLevel="0" collapsed="false">
      <c r="A121" s="106" t="n">
        <v>36923</v>
      </c>
      <c r="B121" s="107" t="s">
        <v>35</v>
      </c>
      <c r="C121" s="107" t="s">
        <v>112</v>
      </c>
      <c r="D121" s="107" t="n">
        <v>10175.0753</v>
      </c>
      <c r="E121" s="107" t="n">
        <v>559.6291415</v>
      </c>
      <c r="F121" s="107" t="n">
        <f aca="false">IF(REF_DT&lt;PromptMonth,1,INDEX(BucketTable,MATCH($A121,SumMonths,0),1))</f>
        <v>2</v>
      </c>
      <c r="G121" s="107" t="str">
        <f aca="false">INDEX(Book_Type,MATCH($B121,Book,0),1)</f>
        <v>I</v>
      </c>
      <c r="H121" s="107" t="str">
        <f aca="false">$F121&amp;$G121</f>
        <v>2I</v>
      </c>
    </row>
    <row r="122" customFormat="false" ht="12.75" hidden="false" customHeight="false" outlineLevel="0" collapsed="false">
      <c r="A122" s="106" t="n">
        <v>36951</v>
      </c>
      <c r="B122" s="107" t="s">
        <v>35</v>
      </c>
      <c r="C122" s="107" t="s">
        <v>113</v>
      </c>
      <c r="D122" s="107" t="n">
        <v>0</v>
      </c>
      <c r="E122" s="107" t="n">
        <v>0</v>
      </c>
      <c r="F122" s="107" t="n">
        <f aca="false">IF(REF_DT&lt;PromptMonth,1,INDEX(BucketTable,MATCH($A122,SumMonths,0),1))</f>
        <v>3</v>
      </c>
      <c r="G122" s="107" t="str">
        <f aca="false">INDEX(Book_Type,MATCH($B122,Book,0),1)</f>
        <v>I</v>
      </c>
      <c r="H122" s="107" t="str">
        <f aca="false">$F122&amp;$G122</f>
        <v>3I</v>
      </c>
    </row>
    <row r="123" customFormat="false" ht="12.75" hidden="false" customHeight="false" outlineLevel="0" collapsed="false">
      <c r="A123" s="106" t="n">
        <v>36951</v>
      </c>
      <c r="B123" s="107" t="s">
        <v>35</v>
      </c>
      <c r="C123" s="107" t="s">
        <v>117</v>
      </c>
      <c r="D123" s="107" t="n">
        <v>0</v>
      </c>
      <c r="E123" s="107" t="n">
        <v>0</v>
      </c>
      <c r="F123" s="107" t="n">
        <f aca="false">IF(REF_DT&lt;PromptMonth,1,INDEX(BucketTable,MATCH($A123,SumMonths,0),1))</f>
        <v>3</v>
      </c>
      <c r="G123" s="107" t="str">
        <f aca="false">INDEX(Book_Type,MATCH($B123,Book,0),1)</f>
        <v>I</v>
      </c>
      <c r="H123" s="107" t="str">
        <f aca="false">$F123&amp;$G123</f>
        <v>3I</v>
      </c>
    </row>
    <row r="124" customFormat="false" ht="12.75" hidden="false" customHeight="false" outlineLevel="0" collapsed="false">
      <c r="A124" s="106" t="n">
        <v>36982</v>
      </c>
      <c r="B124" s="107" t="s">
        <v>35</v>
      </c>
      <c r="C124" s="107" t="s">
        <v>113</v>
      </c>
      <c r="D124" s="107" t="n">
        <v>0</v>
      </c>
      <c r="E124" s="107" t="n">
        <v>0</v>
      </c>
      <c r="F124" s="107" t="n">
        <f aca="false">IF(REF_DT&lt;PromptMonth,1,INDEX(BucketTable,MATCH($A124,SumMonths,0),1))</f>
        <v>4</v>
      </c>
      <c r="G124" s="107" t="str">
        <f aca="false">INDEX(Book_Type,MATCH($B124,Book,0),1)</f>
        <v>I</v>
      </c>
      <c r="H124" s="107" t="str">
        <f aca="false">$F124&amp;$G124</f>
        <v>4I</v>
      </c>
    </row>
    <row r="125" customFormat="false" ht="12.75" hidden="false" customHeight="false" outlineLevel="0" collapsed="false">
      <c r="A125" s="106" t="n">
        <v>36982</v>
      </c>
      <c r="B125" s="107" t="s">
        <v>35</v>
      </c>
      <c r="C125" s="107" t="s">
        <v>117</v>
      </c>
      <c r="D125" s="107" t="n">
        <v>0</v>
      </c>
      <c r="E125" s="107" t="n">
        <v>0</v>
      </c>
      <c r="F125" s="107" t="n">
        <f aca="false">IF(REF_DT&lt;PromptMonth,1,INDEX(BucketTable,MATCH($A125,SumMonths,0),1))</f>
        <v>4</v>
      </c>
      <c r="G125" s="107" t="str">
        <f aca="false">INDEX(Book_Type,MATCH($B125,Book,0),1)</f>
        <v>I</v>
      </c>
      <c r="H125" s="107" t="str">
        <f aca="false">$F125&amp;$G125</f>
        <v>4I</v>
      </c>
    </row>
    <row r="126" customFormat="false" ht="12.75" hidden="false" customHeight="false" outlineLevel="0" collapsed="false">
      <c r="A126" s="106" t="n">
        <v>37012</v>
      </c>
      <c r="B126" s="107" t="s">
        <v>35</v>
      </c>
      <c r="C126" s="107" t="s">
        <v>113</v>
      </c>
      <c r="D126" s="107" t="n">
        <v>0</v>
      </c>
      <c r="E126" s="107" t="n">
        <v>0</v>
      </c>
      <c r="F126" s="107" t="n">
        <f aca="false">IF(REF_DT&lt;PromptMonth,1,INDEX(BucketTable,MATCH($A126,SumMonths,0),1))</f>
        <v>5</v>
      </c>
      <c r="G126" s="107" t="str">
        <f aca="false">INDEX(Book_Type,MATCH($B126,Book,0),1)</f>
        <v>I</v>
      </c>
      <c r="H126" s="107" t="str">
        <f aca="false">$F126&amp;$G126</f>
        <v>5I</v>
      </c>
    </row>
    <row r="127" customFormat="false" ht="12.75" hidden="false" customHeight="false" outlineLevel="0" collapsed="false">
      <c r="A127" s="106" t="n">
        <v>37012</v>
      </c>
      <c r="B127" s="107" t="s">
        <v>35</v>
      </c>
      <c r="C127" s="107" t="s">
        <v>117</v>
      </c>
      <c r="D127" s="107" t="n">
        <v>0</v>
      </c>
      <c r="E127" s="107" t="n">
        <v>0</v>
      </c>
      <c r="F127" s="107" t="n">
        <f aca="false">IF(REF_DT&lt;PromptMonth,1,INDEX(BucketTable,MATCH($A127,SumMonths,0),1))</f>
        <v>5</v>
      </c>
      <c r="G127" s="107" t="str">
        <f aca="false">INDEX(Book_Type,MATCH($B127,Book,0),1)</f>
        <v>I</v>
      </c>
      <c r="H127" s="107" t="str">
        <f aca="false">$F127&amp;$G127</f>
        <v>5I</v>
      </c>
    </row>
    <row r="128" customFormat="false" ht="12.75" hidden="false" customHeight="false" outlineLevel="0" collapsed="false">
      <c r="A128" s="106" t="n">
        <v>37043</v>
      </c>
      <c r="B128" s="107" t="s">
        <v>35</v>
      </c>
      <c r="C128" s="107" t="s">
        <v>113</v>
      </c>
      <c r="D128" s="107" t="n">
        <v>0</v>
      </c>
      <c r="E128" s="107" t="n">
        <v>0</v>
      </c>
      <c r="F128" s="107" t="n">
        <f aca="false">IF(REF_DT&lt;PromptMonth,1,INDEX(BucketTable,MATCH($A128,SumMonths,0),1))</f>
        <v>6</v>
      </c>
      <c r="G128" s="107" t="str">
        <f aca="false">INDEX(Book_Type,MATCH($B128,Book,0),1)</f>
        <v>I</v>
      </c>
      <c r="H128" s="107" t="str">
        <f aca="false">$F128&amp;$G128</f>
        <v>6I</v>
      </c>
    </row>
    <row r="129" customFormat="false" ht="12.75" hidden="false" customHeight="false" outlineLevel="0" collapsed="false">
      <c r="A129" s="106" t="n">
        <v>37043</v>
      </c>
      <c r="B129" s="107" t="s">
        <v>35</v>
      </c>
      <c r="C129" s="107" t="s">
        <v>117</v>
      </c>
      <c r="D129" s="107" t="n">
        <v>0</v>
      </c>
      <c r="E129" s="107" t="n">
        <v>0</v>
      </c>
      <c r="F129" s="107" t="n">
        <f aca="false">IF(REF_DT&lt;PromptMonth,1,INDEX(BucketTable,MATCH($A129,SumMonths,0),1))</f>
        <v>6</v>
      </c>
      <c r="G129" s="107" t="str">
        <f aca="false">INDEX(Book_Type,MATCH($B129,Book,0),1)</f>
        <v>I</v>
      </c>
      <c r="H129" s="107" t="str">
        <f aca="false">$F129&amp;$G129</f>
        <v>6I</v>
      </c>
    </row>
    <row r="130" customFormat="false" ht="12.75" hidden="false" customHeight="false" outlineLevel="0" collapsed="false">
      <c r="A130" s="106" t="n">
        <v>37073</v>
      </c>
      <c r="B130" s="107" t="s">
        <v>35</v>
      </c>
      <c r="C130" s="107" t="s">
        <v>113</v>
      </c>
      <c r="D130" s="107" t="n">
        <v>0</v>
      </c>
      <c r="E130" s="107" t="n">
        <v>0</v>
      </c>
      <c r="F130" s="107" t="n">
        <f aca="false">IF(REF_DT&lt;PromptMonth,1,INDEX(BucketTable,MATCH($A130,SumMonths,0),1))</f>
        <v>7</v>
      </c>
      <c r="G130" s="107" t="str">
        <f aca="false">INDEX(Book_Type,MATCH($B130,Book,0),1)</f>
        <v>I</v>
      </c>
      <c r="H130" s="107" t="str">
        <f aca="false">$F130&amp;$G130</f>
        <v>7I</v>
      </c>
    </row>
    <row r="131" customFormat="false" ht="12.75" hidden="false" customHeight="false" outlineLevel="0" collapsed="false">
      <c r="A131" s="106" t="n">
        <v>37073</v>
      </c>
      <c r="B131" s="107" t="s">
        <v>35</v>
      </c>
      <c r="C131" s="107" t="s">
        <v>117</v>
      </c>
      <c r="D131" s="107" t="n">
        <v>0</v>
      </c>
      <c r="E131" s="107" t="n">
        <v>0</v>
      </c>
      <c r="F131" s="107" t="n">
        <f aca="false">IF(REF_DT&lt;PromptMonth,1,INDEX(BucketTable,MATCH($A131,SumMonths,0),1))</f>
        <v>7</v>
      </c>
      <c r="G131" s="107" t="str">
        <f aca="false">INDEX(Book_Type,MATCH($B131,Book,0),1)</f>
        <v>I</v>
      </c>
      <c r="H131" s="107" t="str">
        <f aca="false">$F131&amp;$G131</f>
        <v>7I</v>
      </c>
    </row>
    <row r="132" customFormat="false" ht="12.75" hidden="false" customHeight="false" outlineLevel="0" collapsed="false">
      <c r="A132" s="106" t="n">
        <v>37104</v>
      </c>
      <c r="B132" s="107" t="s">
        <v>35</v>
      </c>
      <c r="C132" s="107" t="s">
        <v>113</v>
      </c>
      <c r="D132" s="107" t="n">
        <v>0</v>
      </c>
      <c r="E132" s="107" t="n">
        <v>0</v>
      </c>
      <c r="F132" s="107" t="n">
        <f aca="false">IF(REF_DT&lt;PromptMonth,1,INDEX(BucketTable,MATCH($A132,SumMonths,0),1))</f>
        <v>8</v>
      </c>
      <c r="G132" s="107" t="str">
        <f aca="false">INDEX(Book_Type,MATCH($B132,Book,0),1)</f>
        <v>I</v>
      </c>
      <c r="H132" s="107" t="str">
        <f aca="false">$F132&amp;$G132</f>
        <v>8I</v>
      </c>
    </row>
    <row r="133" customFormat="false" ht="12.75" hidden="false" customHeight="false" outlineLevel="0" collapsed="false">
      <c r="A133" s="106" t="n">
        <v>37104</v>
      </c>
      <c r="B133" s="107" t="s">
        <v>35</v>
      </c>
      <c r="C133" s="107" t="s">
        <v>117</v>
      </c>
      <c r="D133" s="107" t="n">
        <v>0</v>
      </c>
      <c r="E133" s="107" t="n">
        <v>0</v>
      </c>
      <c r="F133" s="107" t="n">
        <f aca="false">IF(REF_DT&lt;PromptMonth,1,INDEX(BucketTable,MATCH($A133,SumMonths,0),1))</f>
        <v>8</v>
      </c>
      <c r="G133" s="107" t="str">
        <f aca="false">INDEX(Book_Type,MATCH($B133,Book,0),1)</f>
        <v>I</v>
      </c>
      <c r="H133" s="107" t="str">
        <f aca="false">$F133&amp;$G133</f>
        <v>8I</v>
      </c>
    </row>
    <row r="134" customFormat="false" ht="12.75" hidden="false" customHeight="false" outlineLevel="0" collapsed="false">
      <c r="A134" s="106" t="n">
        <v>37135</v>
      </c>
      <c r="B134" s="107" t="s">
        <v>35</v>
      </c>
      <c r="C134" s="107" t="s">
        <v>113</v>
      </c>
      <c r="D134" s="107" t="n">
        <v>0</v>
      </c>
      <c r="E134" s="107" t="n">
        <v>0</v>
      </c>
      <c r="F134" s="107" t="n">
        <f aca="false">IF(REF_DT&lt;PromptMonth,1,INDEX(BucketTable,MATCH($A134,SumMonths,0),1))</f>
        <v>8</v>
      </c>
      <c r="G134" s="107" t="str">
        <f aca="false">INDEX(Book_Type,MATCH($B134,Book,0),1)</f>
        <v>I</v>
      </c>
      <c r="H134" s="107" t="str">
        <f aca="false">$F134&amp;$G134</f>
        <v>8I</v>
      </c>
    </row>
    <row r="135" customFormat="false" ht="12.75" hidden="false" customHeight="false" outlineLevel="0" collapsed="false">
      <c r="A135" s="106" t="n">
        <v>37135</v>
      </c>
      <c r="B135" s="107" t="s">
        <v>35</v>
      </c>
      <c r="C135" s="107" t="s">
        <v>117</v>
      </c>
      <c r="D135" s="107" t="n">
        <v>0</v>
      </c>
      <c r="E135" s="107" t="n">
        <v>0</v>
      </c>
      <c r="F135" s="107" t="n">
        <f aca="false">IF(REF_DT&lt;PromptMonth,1,INDEX(BucketTable,MATCH($A135,SumMonths,0),1))</f>
        <v>8</v>
      </c>
      <c r="G135" s="107" t="str">
        <f aca="false">INDEX(Book_Type,MATCH($B135,Book,0),1)</f>
        <v>I</v>
      </c>
      <c r="H135" s="107" t="str">
        <f aca="false">$F135&amp;$G135</f>
        <v>8I</v>
      </c>
    </row>
    <row r="136" customFormat="false" ht="12.75" hidden="false" customHeight="false" outlineLevel="0" collapsed="false">
      <c r="A136" s="106" t="n">
        <v>37165</v>
      </c>
      <c r="B136" s="107" t="s">
        <v>35</v>
      </c>
      <c r="C136" s="107" t="s">
        <v>113</v>
      </c>
      <c r="D136" s="107" t="n">
        <v>0</v>
      </c>
      <c r="E136" s="107" t="n">
        <v>0</v>
      </c>
      <c r="F136" s="107" t="n">
        <f aca="false">IF(REF_DT&lt;PromptMonth,1,INDEX(BucketTable,MATCH($A136,SumMonths,0),1))</f>
        <v>8</v>
      </c>
      <c r="G136" s="107" t="str">
        <f aca="false">INDEX(Book_Type,MATCH($B136,Book,0),1)</f>
        <v>I</v>
      </c>
      <c r="H136" s="107" t="str">
        <f aca="false">$F136&amp;$G136</f>
        <v>8I</v>
      </c>
    </row>
    <row r="137" customFormat="false" ht="12.75" hidden="false" customHeight="false" outlineLevel="0" collapsed="false">
      <c r="A137" s="106" t="n">
        <v>37165</v>
      </c>
      <c r="B137" s="107" t="s">
        <v>35</v>
      </c>
      <c r="C137" s="107" t="s">
        <v>117</v>
      </c>
      <c r="D137" s="107" t="n">
        <v>0</v>
      </c>
      <c r="E137" s="107" t="n">
        <v>0</v>
      </c>
      <c r="F137" s="107" t="n">
        <f aca="false">IF(REF_DT&lt;PromptMonth,1,INDEX(BucketTable,MATCH($A137,SumMonths,0),1))</f>
        <v>8</v>
      </c>
      <c r="G137" s="107" t="str">
        <f aca="false">INDEX(Book_Type,MATCH($B137,Book,0),1)</f>
        <v>I</v>
      </c>
      <c r="H137" s="107" t="str">
        <f aca="false">$F137&amp;$G137</f>
        <v>8I</v>
      </c>
    </row>
    <row r="138" customFormat="false" ht="12.75" hidden="false" customHeight="false" outlineLevel="0" collapsed="false">
      <c r="A138" s="106" t="n">
        <v>37196</v>
      </c>
      <c r="B138" s="107" t="s">
        <v>35</v>
      </c>
      <c r="C138" s="107" t="s">
        <v>113</v>
      </c>
      <c r="D138" s="107" t="n">
        <v>0</v>
      </c>
      <c r="E138" s="107" t="n">
        <v>0</v>
      </c>
      <c r="F138" s="107" t="n">
        <f aca="false">IF(REF_DT&lt;PromptMonth,1,INDEX(BucketTable,MATCH($A138,SumMonths,0),1))</f>
        <v>8</v>
      </c>
      <c r="G138" s="107" t="str">
        <f aca="false">INDEX(Book_Type,MATCH($B138,Book,0),1)</f>
        <v>I</v>
      </c>
      <c r="H138" s="107" t="str">
        <f aca="false">$F138&amp;$G138</f>
        <v>8I</v>
      </c>
    </row>
    <row r="139" customFormat="false" ht="12.75" hidden="false" customHeight="false" outlineLevel="0" collapsed="false">
      <c r="A139" s="106" t="n">
        <v>37196</v>
      </c>
      <c r="B139" s="107" t="s">
        <v>35</v>
      </c>
      <c r="C139" s="107" t="s">
        <v>117</v>
      </c>
      <c r="D139" s="107" t="n">
        <v>0</v>
      </c>
      <c r="E139" s="107" t="n">
        <v>0</v>
      </c>
      <c r="F139" s="107" t="n">
        <f aca="false">IF(REF_DT&lt;PromptMonth,1,INDEX(BucketTable,MATCH($A139,SumMonths,0),1))</f>
        <v>8</v>
      </c>
      <c r="G139" s="107" t="str">
        <f aca="false">INDEX(Book_Type,MATCH($B139,Book,0),1)</f>
        <v>I</v>
      </c>
      <c r="H139" s="107" t="str">
        <f aca="false">$F139&amp;$G139</f>
        <v>8I</v>
      </c>
    </row>
    <row r="140" customFormat="false" ht="12.75" hidden="false" customHeight="false" outlineLevel="0" collapsed="false">
      <c r="A140" s="106" t="n">
        <v>37226</v>
      </c>
      <c r="B140" s="107" t="s">
        <v>35</v>
      </c>
      <c r="C140" s="107" t="s">
        <v>113</v>
      </c>
      <c r="D140" s="107" t="n">
        <v>0</v>
      </c>
      <c r="E140" s="107" t="n">
        <v>0</v>
      </c>
      <c r="F140" s="107" t="n">
        <f aca="false">IF(REF_DT&lt;PromptMonth,1,INDEX(BucketTable,MATCH($A140,SumMonths,0),1))</f>
        <v>8</v>
      </c>
      <c r="G140" s="107" t="str">
        <f aca="false">INDEX(Book_Type,MATCH($B140,Book,0),1)</f>
        <v>I</v>
      </c>
      <c r="H140" s="107" t="str">
        <f aca="false">$F140&amp;$G140</f>
        <v>8I</v>
      </c>
    </row>
    <row r="141" customFormat="false" ht="12.75" hidden="false" customHeight="false" outlineLevel="0" collapsed="false">
      <c r="A141" s="106" t="n">
        <v>37226</v>
      </c>
      <c r="B141" s="107" t="s">
        <v>35</v>
      </c>
      <c r="C141" s="107" t="s">
        <v>117</v>
      </c>
      <c r="D141" s="107" t="n">
        <v>0</v>
      </c>
      <c r="E141" s="107" t="n">
        <v>0</v>
      </c>
      <c r="F141" s="107" t="n">
        <f aca="false">IF(REF_DT&lt;PromptMonth,1,INDEX(BucketTable,MATCH($A141,SumMonths,0),1))</f>
        <v>8</v>
      </c>
      <c r="G141" s="107" t="str">
        <f aca="false">INDEX(Book_Type,MATCH($B141,Book,0),1)</f>
        <v>I</v>
      </c>
      <c r="H141" s="107" t="str">
        <f aca="false">$F141&amp;$G141</f>
        <v>8I</v>
      </c>
    </row>
    <row r="142" customFormat="false" ht="12.75" hidden="false" customHeight="false" outlineLevel="0" collapsed="false">
      <c r="A142" s="106" t="n">
        <v>37257</v>
      </c>
      <c r="B142" s="107" t="s">
        <v>35</v>
      </c>
      <c r="C142" s="107" t="s">
        <v>113</v>
      </c>
      <c r="D142" s="107" t="n">
        <v>0</v>
      </c>
      <c r="E142" s="107" t="n">
        <v>0</v>
      </c>
      <c r="F142" s="107" t="n">
        <f aca="false">IF(REF_DT&lt;PromptMonth,1,INDEX(BucketTable,MATCH($A142,SumMonths,0),1))</f>
        <v>9</v>
      </c>
      <c r="G142" s="107" t="str">
        <f aca="false">INDEX(Book_Type,MATCH($B142,Book,0),1)</f>
        <v>I</v>
      </c>
      <c r="H142" s="107" t="str">
        <f aca="false">$F142&amp;$G142</f>
        <v>9I</v>
      </c>
    </row>
    <row r="143" customFormat="false" ht="12.75" hidden="false" customHeight="false" outlineLevel="0" collapsed="false">
      <c r="A143" s="106" t="n">
        <v>37257</v>
      </c>
      <c r="B143" s="107" t="s">
        <v>35</v>
      </c>
      <c r="C143" s="107" t="s">
        <v>117</v>
      </c>
      <c r="D143" s="107" t="n">
        <v>0</v>
      </c>
      <c r="E143" s="107" t="n">
        <v>0</v>
      </c>
      <c r="F143" s="107" t="n">
        <f aca="false">IF(REF_DT&lt;PromptMonth,1,INDEX(BucketTable,MATCH($A143,SumMonths,0),1))</f>
        <v>9</v>
      </c>
      <c r="G143" s="107" t="str">
        <f aca="false">INDEX(Book_Type,MATCH($B143,Book,0),1)</f>
        <v>I</v>
      </c>
      <c r="H143" s="107" t="str">
        <f aca="false">$F143&amp;$G143</f>
        <v>9I</v>
      </c>
    </row>
    <row r="144" customFormat="false" ht="12.75" hidden="false" customHeight="false" outlineLevel="0" collapsed="false">
      <c r="A144" s="106" t="n">
        <v>37288</v>
      </c>
      <c r="B144" s="107" t="s">
        <v>35</v>
      </c>
      <c r="C144" s="107" t="s">
        <v>113</v>
      </c>
      <c r="D144" s="107" t="n">
        <v>0</v>
      </c>
      <c r="E144" s="107" t="n">
        <v>0</v>
      </c>
      <c r="F144" s="107" t="n">
        <f aca="false">IF(REF_DT&lt;PromptMonth,1,INDEX(BucketTable,MATCH($A144,SumMonths,0),1))</f>
        <v>9</v>
      </c>
      <c r="G144" s="107" t="str">
        <f aca="false">INDEX(Book_Type,MATCH($B144,Book,0),1)</f>
        <v>I</v>
      </c>
      <c r="H144" s="107" t="str">
        <f aca="false">$F144&amp;$G144</f>
        <v>9I</v>
      </c>
    </row>
    <row r="145" customFormat="false" ht="12.75" hidden="false" customHeight="false" outlineLevel="0" collapsed="false">
      <c r="A145" s="106" t="n">
        <v>37288</v>
      </c>
      <c r="B145" s="107" t="s">
        <v>35</v>
      </c>
      <c r="C145" s="107" t="s">
        <v>117</v>
      </c>
      <c r="D145" s="107" t="n">
        <v>0</v>
      </c>
      <c r="E145" s="107" t="n">
        <v>0</v>
      </c>
      <c r="F145" s="107" t="n">
        <f aca="false">IF(REF_DT&lt;PromptMonth,1,INDEX(BucketTable,MATCH($A145,SumMonths,0),1))</f>
        <v>9</v>
      </c>
      <c r="G145" s="107" t="str">
        <f aca="false">INDEX(Book_Type,MATCH($B145,Book,0),1)</f>
        <v>I</v>
      </c>
      <c r="H145" s="107" t="str">
        <f aca="false">$F145&amp;$G145</f>
        <v>9I</v>
      </c>
    </row>
    <row r="146" customFormat="false" ht="12.75" hidden="false" customHeight="false" outlineLevel="0" collapsed="false">
      <c r="A146" s="106" t="n">
        <v>37316</v>
      </c>
      <c r="B146" s="107" t="s">
        <v>35</v>
      </c>
      <c r="C146" s="107" t="s">
        <v>113</v>
      </c>
      <c r="D146" s="107" t="n">
        <v>0</v>
      </c>
      <c r="E146" s="107" t="n">
        <v>0</v>
      </c>
      <c r="F146" s="107" t="n">
        <f aca="false">IF(REF_DT&lt;PromptMonth,1,INDEX(BucketTable,MATCH($A146,SumMonths,0),1))</f>
        <v>9</v>
      </c>
      <c r="G146" s="107" t="str">
        <f aca="false">INDEX(Book_Type,MATCH($B146,Book,0),1)</f>
        <v>I</v>
      </c>
      <c r="H146" s="107" t="str">
        <f aca="false">$F146&amp;$G146</f>
        <v>9I</v>
      </c>
    </row>
    <row r="147" customFormat="false" ht="12.75" hidden="false" customHeight="false" outlineLevel="0" collapsed="false">
      <c r="A147" s="106" t="n">
        <v>37316</v>
      </c>
      <c r="B147" s="107" t="s">
        <v>35</v>
      </c>
      <c r="C147" s="107" t="s">
        <v>117</v>
      </c>
      <c r="D147" s="107" t="n">
        <v>0</v>
      </c>
      <c r="E147" s="107" t="n">
        <v>0</v>
      </c>
      <c r="F147" s="107" t="n">
        <f aca="false">IF(REF_DT&lt;PromptMonth,1,INDEX(BucketTable,MATCH($A147,SumMonths,0),1))</f>
        <v>9</v>
      </c>
      <c r="G147" s="107" t="str">
        <f aca="false">INDEX(Book_Type,MATCH($B147,Book,0),1)</f>
        <v>I</v>
      </c>
      <c r="H147" s="107" t="str">
        <f aca="false">$F147&amp;$G147</f>
        <v>9I</v>
      </c>
    </row>
    <row r="148" customFormat="false" ht="12.75" hidden="false" customHeight="false" outlineLevel="0" collapsed="false">
      <c r="A148" s="106" t="n">
        <v>36892</v>
      </c>
      <c r="B148" s="107" t="s">
        <v>29</v>
      </c>
      <c r="C148" s="107" t="s">
        <v>116</v>
      </c>
      <c r="D148" s="107" t="n">
        <v>0</v>
      </c>
      <c r="E148" s="107" t="n">
        <v>0</v>
      </c>
      <c r="F148" s="107" t="n">
        <f aca="false">IF(REF_DT&lt;PromptMonth,1,INDEX(BucketTable,MATCH($A148,SumMonths,0),1))</f>
        <v>1</v>
      </c>
      <c r="G148" s="107" t="str">
        <f aca="false">INDEX(Book_Type,MATCH($B148,Book,0),1)</f>
        <v>P</v>
      </c>
      <c r="H148" s="107" t="str">
        <f aca="false">$F148&amp;$G148</f>
        <v>1P</v>
      </c>
    </row>
    <row r="149" customFormat="false" ht="12.75" hidden="false" customHeight="false" outlineLevel="0" collapsed="false">
      <c r="A149" s="106" t="n">
        <v>36923</v>
      </c>
      <c r="B149" s="107" t="s">
        <v>29</v>
      </c>
      <c r="C149" s="107" t="s">
        <v>116</v>
      </c>
      <c r="D149" s="107" t="n">
        <v>107404.3491</v>
      </c>
      <c r="E149" s="107" t="n">
        <v>107404.3491</v>
      </c>
      <c r="F149" s="107" t="n">
        <f aca="false">IF(REF_DT&lt;PromptMonth,1,INDEX(BucketTable,MATCH($A149,SumMonths,0),1))</f>
        <v>2</v>
      </c>
      <c r="G149" s="107" t="str">
        <f aca="false">INDEX(Book_Type,MATCH($B149,Book,0),1)</f>
        <v>P</v>
      </c>
      <c r="H149" s="107" t="str">
        <f aca="false">$F149&amp;$G149</f>
        <v>2P</v>
      </c>
    </row>
    <row r="150" customFormat="false" ht="12.75" hidden="false" customHeight="false" outlineLevel="0" collapsed="false">
      <c r="A150" s="106" t="n">
        <v>36951</v>
      </c>
      <c r="B150" s="107" t="s">
        <v>29</v>
      </c>
      <c r="C150" s="107" t="s">
        <v>116</v>
      </c>
      <c r="D150" s="107" t="n">
        <v>-0.994</v>
      </c>
      <c r="E150" s="107" t="n">
        <v>-0.994</v>
      </c>
      <c r="F150" s="107" t="n">
        <f aca="false">IF(REF_DT&lt;PromptMonth,1,INDEX(BucketTable,MATCH($A150,SumMonths,0),1))</f>
        <v>3</v>
      </c>
      <c r="G150" s="107" t="str">
        <f aca="false">INDEX(Book_Type,MATCH($B150,Book,0),1)</f>
        <v>P</v>
      </c>
      <c r="H150" s="107" t="str">
        <f aca="false">$F150&amp;$G150</f>
        <v>3P</v>
      </c>
    </row>
    <row r="151" customFormat="false" ht="12.75" hidden="false" customHeight="false" outlineLevel="0" collapsed="false">
      <c r="A151" s="106" t="n">
        <v>36982</v>
      </c>
      <c r="B151" s="107" t="s">
        <v>29</v>
      </c>
      <c r="C151" s="107" t="s">
        <v>116</v>
      </c>
      <c r="D151" s="107" t="n">
        <v>0</v>
      </c>
      <c r="E151" s="107" t="n">
        <v>0</v>
      </c>
      <c r="F151" s="107" t="n">
        <f aca="false">IF(REF_DT&lt;PromptMonth,1,INDEX(BucketTable,MATCH($A151,SumMonths,0),1))</f>
        <v>4</v>
      </c>
      <c r="G151" s="107" t="str">
        <f aca="false">INDEX(Book_Type,MATCH($B151,Book,0),1)</f>
        <v>P</v>
      </c>
      <c r="H151" s="107" t="str">
        <f aca="false">$F151&amp;$G151</f>
        <v>4P</v>
      </c>
    </row>
    <row r="152" customFormat="false" ht="12.75" hidden="false" customHeight="false" outlineLevel="0" collapsed="false">
      <c r="A152" s="106" t="n">
        <v>37012</v>
      </c>
      <c r="B152" s="107" t="s">
        <v>29</v>
      </c>
      <c r="C152" s="107" t="s">
        <v>116</v>
      </c>
      <c r="D152" s="107" t="n">
        <v>12.8036</v>
      </c>
      <c r="E152" s="107" t="n">
        <v>12.8036</v>
      </c>
      <c r="F152" s="107" t="n">
        <f aca="false">IF(REF_DT&lt;PromptMonth,1,INDEX(BucketTable,MATCH($A152,SumMonths,0),1))</f>
        <v>5</v>
      </c>
      <c r="G152" s="107" t="str">
        <f aca="false">INDEX(Book_Type,MATCH($B152,Book,0),1)</f>
        <v>P</v>
      </c>
      <c r="H152" s="107" t="str">
        <f aca="false">$F152&amp;$G152</f>
        <v>5P</v>
      </c>
    </row>
    <row r="153" customFormat="false" ht="12.75" hidden="false" customHeight="false" outlineLevel="0" collapsed="false">
      <c r="A153" s="106" t="n">
        <v>37043</v>
      </c>
      <c r="B153" s="107" t="s">
        <v>29</v>
      </c>
      <c r="C153" s="107" t="s">
        <v>116</v>
      </c>
      <c r="D153" s="107" t="n">
        <v>-9.8052</v>
      </c>
      <c r="E153" s="107" t="n">
        <v>-9.8052</v>
      </c>
      <c r="F153" s="107" t="n">
        <f aca="false">IF(REF_DT&lt;PromptMonth,1,INDEX(BucketTable,MATCH($A153,SumMonths,0),1))</f>
        <v>6</v>
      </c>
      <c r="G153" s="107" t="str">
        <f aca="false">INDEX(Book_Type,MATCH($B153,Book,0),1)</f>
        <v>P</v>
      </c>
      <c r="H153" s="107" t="str">
        <f aca="false">$F153&amp;$G153</f>
        <v>6P</v>
      </c>
    </row>
    <row r="154" customFormat="false" ht="12.75" hidden="false" customHeight="false" outlineLevel="0" collapsed="false">
      <c r="A154" s="106" t="n">
        <v>37073</v>
      </c>
      <c r="B154" s="107" t="s">
        <v>29</v>
      </c>
      <c r="C154" s="107" t="s">
        <v>116</v>
      </c>
      <c r="D154" s="107" t="n">
        <v>-10.7404</v>
      </c>
      <c r="E154" s="107" t="n">
        <v>-10.7404</v>
      </c>
      <c r="F154" s="107" t="n">
        <f aca="false">IF(REF_DT&lt;PromptMonth,1,INDEX(BucketTable,MATCH($A154,SumMonths,0),1))</f>
        <v>7</v>
      </c>
      <c r="G154" s="107" t="str">
        <f aca="false">INDEX(Book_Type,MATCH($B154,Book,0),1)</f>
        <v>P</v>
      </c>
      <c r="H154" s="107" t="str">
        <f aca="false">$F154&amp;$G154</f>
        <v>7P</v>
      </c>
    </row>
    <row r="155" customFormat="false" ht="12.75" hidden="false" customHeight="false" outlineLevel="0" collapsed="false">
      <c r="A155" s="106" t="n">
        <v>37104</v>
      </c>
      <c r="B155" s="107" t="s">
        <v>29</v>
      </c>
      <c r="C155" s="107" t="s">
        <v>116</v>
      </c>
      <c r="D155" s="107" t="n">
        <v>-10.6941</v>
      </c>
      <c r="E155" s="107" t="n">
        <v>-10.6941</v>
      </c>
      <c r="F155" s="107" t="n">
        <f aca="false">IF(REF_DT&lt;PromptMonth,1,INDEX(BucketTable,MATCH($A155,SumMonths,0),1))</f>
        <v>8</v>
      </c>
      <c r="G155" s="107" t="str">
        <f aca="false">INDEX(Book_Type,MATCH($B155,Book,0),1)</f>
        <v>P</v>
      </c>
      <c r="H155" s="107" t="str">
        <f aca="false">$F155&amp;$G155</f>
        <v>8P</v>
      </c>
    </row>
    <row r="156" customFormat="false" ht="12.75" hidden="false" customHeight="false" outlineLevel="0" collapsed="false">
      <c r="A156" s="106" t="n">
        <v>37135</v>
      </c>
      <c r="B156" s="107" t="s">
        <v>29</v>
      </c>
      <c r="C156" s="107" t="s">
        <v>116</v>
      </c>
      <c r="D156" s="107" t="n">
        <v>-9.6809</v>
      </c>
      <c r="E156" s="107" t="n">
        <v>-9.6809</v>
      </c>
      <c r="F156" s="107" t="n">
        <f aca="false">IF(REF_DT&lt;PromptMonth,1,INDEX(BucketTable,MATCH($A156,SumMonths,0),1))</f>
        <v>8</v>
      </c>
      <c r="G156" s="107" t="str">
        <f aca="false">INDEX(Book_Type,MATCH($B156,Book,0),1)</f>
        <v>P</v>
      </c>
      <c r="H156" s="107" t="str">
        <f aca="false">$F156&amp;$G156</f>
        <v>8P</v>
      </c>
    </row>
    <row r="157" customFormat="false" ht="12.75" hidden="false" customHeight="false" outlineLevel="0" collapsed="false">
      <c r="A157" s="106" t="n">
        <v>37165</v>
      </c>
      <c r="B157" s="107" t="s">
        <v>29</v>
      </c>
      <c r="C157" s="107" t="s">
        <v>116</v>
      </c>
      <c r="D157" s="107" t="n">
        <v>-3.8567</v>
      </c>
      <c r="E157" s="107" t="n">
        <v>-3.8567</v>
      </c>
      <c r="F157" s="107" t="n">
        <f aca="false">IF(REF_DT&lt;PromptMonth,1,INDEX(BucketTable,MATCH($A157,SumMonths,0),1))</f>
        <v>8</v>
      </c>
      <c r="G157" s="107" t="str">
        <f aca="false">INDEX(Book_Type,MATCH($B157,Book,0),1)</f>
        <v>P</v>
      </c>
      <c r="H157" s="107" t="str">
        <f aca="false">$F157&amp;$G157</f>
        <v>8P</v>
      </c>
    </row>
    <row r="158" customFormat="false" ht="12.75" hidden="false" customHeight="false" outlineLevel="0" collapsed="false">
      <c r="A158" s="106" t="n">
        <v>37196</v>
      </c>
      <c r="B158" s="107" t="s">
        <v>29</v>
      </c>
      <c r="C158" s="107" t="s">
        <v>116</v>
      </c>
      <c r="D158" s="107" t="n">
        <v>9.6007</v>
      </c>
      <c r="E158" s="107" t="n">
        <v>9.6007</v>
      </c>
      <c r="F158" s="107" t="n">
        <f aca="false">IF(REF_DT&lt;PromptMonth,1,INDEX(BucketTable,MATCH($A158,SumMonths,0),1))</f>
        <v>8</v>
      </c>
      <c r="G158" s="107" t="str">
        <f aca="false">INDEX(Book_Type,MATCH($B158,Book,0),1)</f>
        <v>P</v>
      </c>
      <c r="H158" s="107" t="str">
        <f aca="false">$F158&amp;$G158</f>
        <v>8P</v>
      </c>
    </row>
    <row r="159" customFormat="false" ht="12.75" hidden="false" customHeight="false" outlineLevel="0" collapsed="false">
      <c r="A159" s="106" t="n">
        <v>37226</v>
      </c>
      <c r="B159" s="107" t="s">
        <v>29</v>
      </c>
      <c r="C159" s="107" t="s">
        <v>116</v>
      </c>
      <c r="D159" s="107" t="n">
        <v>5.7372</v>
      </c>
      <c r="E159" s="107" t="n">
        <v>5.7372</v>
      </c>
      <c r="F159" s="107" t="n">
        <f aca="false">IF(REF_DT&lt;PromptMonth,1,INDEX(BucketTable,MATCH($A159,SumMonths,0),1))</f>
        <v>8</v>
      </c>
      <c r="G159" s="107" t="str">
        <f aca="false">INDEX(Book_Type,MATCH($B159,Book,0),1)</f>
        <v>P</v>
      </c>
      <c r="H159" s="107" t="str">
        <f aca="false">$F159&amp;$G159</f>
        <v>8P</v>
      </c>
    </row>
    <row r="160" customFormat="false" ht="12.75" hidden="false" customHeight="false" outlineLevel="0" collapsed="false">
      <c r="A160" s="106" t="n">
        <v>37257</v>
      </c>
      <c r="B160" s="107" t="s">
        <v>29</v>
      </c>
      <c r="C160" s="107" t="s">
        <v>116</v>
      </c>
      <c r="D160" s="107" t="n">
        <v>-13.3296</v>
      </c>
      <c r="E160" s="107" t="n">
        <v>-13.3296</v>
      </c>
      <c r="F160" s="107" t="n">
        <f aca="false">IF(REF_DT&lt;PromptMonth,1,INDEX(BucketTable,MATCH($A160,SumMonths,0),1))</f>
        <v>9</v>
      </c>
      <c r="G160" s="107" t="str">
        <f aca="false">INDEX(Book_Type,MATCH($B160,Book,0),1)</f>
        <v>P</v>
      </c>
      <c r="H160" s="107" t="str">
        <f aca="false">$F160&amp;$G160</f>
        <v>9P</v>
      </c>
    </row>
    <row r="161" customFormat="false" ht="12.75" hidden="false" customHeight="false" outlineLevel="0" collapsed="false">
      <c r="A161" s="106" t="n">
        <v>37288</v>
      </c>
      <c r="B161" s="107" t="s">
        <v>29</v>
      </c>
      <c r="C161" s="107" t="s">
        <v>116</v>
      </c>
      <c r="D161" s="107" t="n">
        <v>-7.5834</v>
      </c>
      <c r="E161" s="107" t="n">
        <v>-7.5834</v>
      </c>
      <c r="F161" s="107" t="n">
        <f aca="false">IF(REF_DT&lt;PromptMonth,1,INDEX(BucketTable,MATCH($A161,SumMonths,0),1))</f>
        <v>9</v>
      </c>
      <c r="G161" s="107" t="str">
        <f aca="false">INDEX(Book_Type,MATCH($B161,Book,0),1)</f>
        <v>P</v>
      </c>
      <c r="H161" s="107" t="str">
        <f aca="false">$F161&amp;$G161</f>
        <v>9P</v>
      </c>
    </row>
    <row r="162" customFormat="false" ht="12.75" hidden="false" customHeight="false" outlineLevel="0" collapsed="false">
      <c r="A162" s="106" t="n">
        <v>37316</v>
      </c>
      <c r="B162" s="107" t="s">
        <v>29</v>
      </c>
      <c r="C162" s="107" t="s">
        <v>116</v>
      </c>
      <c r="D162" s="107" t="n">
        <v>-13.2182</v>
      </c>
      <c r="E162" s="107" t="n">
        <v>-13.2182</v>
      </c>
      <c r="F162" s="107" t="n">
        <f aca="false">IF(REF_DT&lt;PromptMonth,1,INDEX(BucketTable,MATCH($A162,SumMonths,0),1))</f>
        <v>9</v>
      </c>
      <c r="G162" s="107" t="str">
        <f aca="false">INDEX(Book_Type,MATCH($B162,Book,0),1)</f>
        <v>P</v>
      </c>
      <c r="H162" s="107" t="str">
        <f aca="false">$F162&amp;$G162</f>
        <v>9P</v>
      </c>
    </row>
    <row r="163" customFormat="false" ht="12.75" hidden="false" customHeight="false" outlineLevel="0" collapsed="false">
      <c r="A163" s="106" t="n">
        <v>36915</v>
      </c>
      <c r="B163" s="107" t="s">
        <v>59</v>
      </c>
      <c r="C163" s="107" t="s">
        <v>111</v>
      </c>
      <c r="D163" s="107" t="n">
        <v>40070.9311</v>
      </c>
      <c r="E163" s="107" t="n">
        <v>40070.9311</v>
      </c>
      <c r="F163" s="107" t="n">
        <f aca="false">IF(REF_DT&lt;PromptMonth,1,INDEX(BucketTable,MATCH($A163,SumMonths,0),1))</f>
        <v>1</v>
      </c>
      <c r="G163" s="107" t="str">
        <f aca="false">INDEX(Book_Type,MATCH($B163,Book,0),1)</f>
        <v>PHY</v>
      </c>
      <c r="H163" s="107" t="str">
        <f aca="false">$F163&amp;$G163</f>
        <v>1PHY</v>
      </c>
    </row>
    <row r="164" customFormat="false" ht="12.75" hidden="false" customHeight="false" outlineLevel="0" collapsed="false">
      <c r="A164" s="106" t="n">
        <v>36915</v>
      </c>
      <c r="B164" s="107" t="s">
        <v>59</v>
      </c>
      <c r="C164" s="107" t="s">
        <v>120</v>
      </c>
      <c r="D164" s="107" t="n">
        <v>0</v>
      </c>
      <c r="E164" s="107" t="n">
        <v>0</v>
      </c>
      <c r="F164" s="107" t="n">
        <f aca="false">IF(REF_DT&lt;PromptMonth,1,INDEX(BucketTable,MATCH($A164,SumMonths,0),1))</f>
        <v>1</v>
      </c>
      <c r="G164" s="107" t="str">
        <f aca="false">INDEX(Book_Type,MATCH($B164,Book,0),1)</f>
        <v>PHY</v>
      </c>
      <c r="H164" s="107" t="str">
        <f aca="false">$F164&amp;$G164</f>
        <v>1PHY</v>
      </c>
    </row>
    <row r="165" customFormat="false" ht="12.75" hidden="false" customHeight="false" outlineLevel="0" collapsed="false">
      <c r="A165" s="106" t="n">
        <v>36916</v>
      </c>
      <c r="B165" s="107" t="s">
        <v>59</v>
      </c>
      <c r="C165" s="107" t="s">
        <v>111</v>
      </c>
      <c r="D165" s="107" t="n">
        <v>50014.5836</v>
      </c>
      <c r="E165" s="107" t="n">
        <v>50014.5836</v>
      </c>
      <c r="F165" s="107" t="n">
        <f aca="false">IF(REF_DT&lt;PromptMonth,1,INDEX(BucketTable,MATCH($A165,SumMonths,0),1))</f>
        <v>1</v>
      </c>
      <c r="G165" s="107" t="str">
        <f aca="false">INDEX(Book_Type,MATCH($B165,Book,0),1)</f>
        <v>PHY</v>
      </c>
      <c r="H165" s="107" t="str">
        <f aca="false">$F165&amp;$G165</f>
        <v>1PHY</v>
      </c>
    </row>
    <row r="166" customFormat="false" ht="12.75" hidden="false" customHeight="false" outlineLevel="0" collapsed="false">
      <c r="A166" s="106" t="n">
        <v>36916</v>
      </c>
      <c r="B166" s="107" t="s">
        <v>59</v>
      </c>
      <c r="C166" s="107" t="s">
        <v>120</v>
      </c>
      <c r="D166" s="107" t="n">
        <v>0</v>
      </c>
      <c r="E166" s="107" t="n">
        <v>0</v>
      </c>
      <c r="F166" s="107" t="n">
        <f aca="false">IF(REF_DT&lt;PromptMonth,1,INDEX(BucketTable,MATCH($A166,SumMonths,0),1))</f>
        <v>1</v>
      </c>
      <c r="G166" s="107" t="str">
        <f aca="false">INDEX(Book_Type,MATCH($B166,Book,0),1)</f>
        <v>PHY</v>
      </c>
      <c r="H166" s="107" t="str">
        <f aca="false">$F166&amp;$G166</f>
        <v>1PHY</v>
      </c>
    </row>
    <row r="167" customFormat="false" ht="12.75" hidden="false" customHeight="false" outlineLevel="0" collapsed="false">
      <c r="A167" s="106" t="n">
        <v>36917</v>
      </c>
      <c r="B167" s="107" t="s">
        <v>59</v>
      </c>
      <c r="C167" s="107" t="s">
        <v>111</v>
      </c>
      <c r="D167" s="107" t="n">
        <v>50014.5836</v>
      </c>
      <c r="E167" s="107" t="n">
        <v>50014.5836</v>
      </c>
      <c r="F167" s="107" t="n">
        <f aca="false">IF(REF_DT&lt;PromptMonth,1,INDEX(BucketTable,MATCH($A167,SumMonths,0),1))</f>
        <v>1</v>
      </c>
      <c r="G167" s="107" t="str">
        <f aca="false">INDEX(Book_Type,MATCH($B167,Book,0),1)</f>
        <v>PHY</v>
      </c>
      <c r="H167" s="107" t="str">
        <f aca="false">$F167&amp;$G167</f>
        <v>1PHY</v>
      </c>
    </row>
    <row r="168" customFormat="false" ht="12.75" hidden="false" customHeight="false" outlineLevel="0" collapsed="false">
      <c r="A168" s="106" t="n">
        <v>36917</v>
      </c>
      <c r="B168" s="107" t="s">
        <v>59</v>
      </c>
      <c r="C168" s="107" t="s">
        <v>120</v>
      </c>
      <c r="D168" s="107" t="n">
        <v>0</v>
      </c>
      <c r="E168" s="107" t="n">
        <v>0</v>
      </c>
      <c r="F168" s="107" t="n">
        <f aca="false">IF(REF_DT&lt;PromptMonth,1,INDEX(BucketTable,MATCH($A168,SumMonths,0),1))</f>
        <v>1</v>
      </c>
      <c r="G168" s="107" t="str">
        <f aca="false">INDEX(Book_Type,MATCH($B168,Book,0),1)</f>
        <v>PHY</v>
      </c>
      <c r="H168" s="107" t="str">
        <f aca="false">$F168&amp;$G168</f>
        <v>1PHY</v>
      </c>
    </row>
    <row r="169" customFormat="false" ht="12.75" hidden="false" customHeight="false" outlineLevel="0" collapsed="false">
      <c r="A169" s="106" t="n">
        <v>36918</v>
      </c>
      <c r="B169" s="107" t="s">
        <v>59</v>
      </c>
      <c r="C169" s="107" t="s">
        <v>111</v>
      </c>
      <c r="D169" s="107" t="n">
        <v>50014.5836</v>
      </c>
      <c r="E169" s="107" t="n">
        <v>50014.5836</v>
      </c>
      <c r="F169" s="107" t="n">
        <f aca="false">IF(REF_DT&lt;PromptMonth,1,INDEX(BucketTable,MATCH($A169,SumMonths,0),1))</f>
        <v>1</v>
      </c>
      <c r="G169" s="107" t="str">
        <f aca="false">INDEX(Book_Type,MATCH($B169,Book,0),1)</f>
        <v>PHY</v>
      </c>
      <c r="H169" s="107" t="str">
        <f aca="false">$F169&amp;$G169</f>
        <v>1PHY</v>
      </c>
    </row>
    <row r="170" customFormat="false" ht="12.75" hidden="false" customHeight="false" outlineLevel="0" collapsed="false">
      <c r="A170" s="106" t="n">
        <v>36918</v>
      </c>
      <c r="B170" s="107" t="s">
        <v>59</v>
      </c>
      <c r="C170" s="107" t="s">
        <v>120</v>
      </c>
      <c r="D170" s="107" t="n">
        <v>0</v>
      </c>
      <c r="E170" s="107" t="n">
        <v>0</v>
      </c>
      <c r="F170" s="107" t="n">
        <f aca="false">IF(REF_DT&lt;PromptMonth,1,INDEX(BucketTable,MATCH($A170,SumMonths,0),1))</f>
        <v>1</v>
      </c>
      <c r="G170" s="107" t="str">
        <f aca="false">INDEX(Book_Type,MATCH($B170,Book,0),1)</f>
        <v>PHY</v>
      </c>
      <c r="H170" s="107" t="str">
        <f aca="false">$F170&amp;$G170</f>
        <v>1PHY</v>
      </c>
    </row>
    <row r="171" customFormat="false" ht="12.75" hidden="false" customHeight="false" outlineLevel="0" collapsed="false">
      <c r="A171" s="106" t="n">
        <v>36919</v>
      </c>
      <c r="B171" s="107" t="s">
        <v>59</v>
      </c>
      <c r="C171" s="107" t="s">
        <v>111</v>
      </c>
      <c r="D171" s="107" t="n">
        <v>50014.5836</v>
      </c>
      <c r="E171" s="107" t="n">
        <v>50014.5836</v>
      </c>
      <c r="F171" s="107" t="n">
        <f aca="false">IF(REF_DT&lt;PromptMonth,1,INDEX(BucketTable,MATCH($A171,SumMonths,0),1))</f>
        <v>1</v>
      </c>
      <c r="G171" s="107" t="str">
        <f aca="false">INDEX(Book_Type,MATCH($B171,Book,0),1)</f>
        <v>PHY</v>
      </c>
      <c r="H171" s="107" t="str">
        <f aca="false">$F171&amp;$G171</f>
        <v>1PHY</v>
      </c>
    </row>
    <row r="172" customFormat="false" ht="12.75" hidden="false" customHeight="false" outlineLevel="0" collapsed="false">
      <c r="A172" s="106" t="n">
        <v>36919</v>
      </c>
      <c r="B172" s="107" t="s">
        <v>59</v>
      </c>
      <c r="C172" s="107" t="s">
        <v>120</v>
      </c>
      <c r="D172" s="107" t="n">
        <v>0</v>
      </c>
      <c r="E172" s="107" t="n">
        <v>0</v>
      </c>
      <c r="F172" s="107" t="n">
        <f aca="false">IF(REF_DT&lt;PromptMonth,1,INDEX(BucketTable,MATCH($A172,SumMonths,0),1))</f>
        <v>1</v>
      </c>
      <c r="G172" s="107" t="str">
        <f aca="false">INDEX(Book_Type,MATCH($B172,Book,0),1)</f>
        <v>PHY</v>
      </c>
      <c r="H172" s="107" t="str">
        <f aca="false">$F172&amp;$G172</f>
        <v>1PHY</v>
      </c>
    </row>
    <row r="173" customFormat="false" ht="12.75" hidden="false" customHeight="false" outlineLevel="0" collapsed="false">
      <c r="A173" s="106" t="n">
        <v>36920</v>
      </c>
      <c r="B173" s="107" t="s">
        <v>59</v>
      </c>
      <c r="C173" s="107" t="s">
        <v>111</v>
      </c>
      <c r="D173" s="107" t="n">
        <v>50014.5836</v>
      </c>
      <c r="E173" s="107" t="n">
        <v>50014.5836</v>
      </c>
      <c r="F173" s="107" t="n">
        <f aca="false">IF(REF_DT&lt;PromptMonth,1,INDEX(BucketTable,MATCH($A173,SumMonths,0),1))</f>
        <v>1</v>
      </c>
      <c r="G173" s="107" t="str">
        <f aca="false">INDEX(Book_Type,MATCH($B173,Book,0),1)</f>
        <v>PHY</v>
      </c>
      <c r="H173" s="107" t="str">
        <f aca="false">$F173&amp;$G173</f>
        <v>1PHY</v>
      </c>
    </row>
    <row r="174" customFormat="false" ht="12.75" hidden="false" customHeight="false" outlineLevel="0" collapsed="false">
      <c r="A174" s="106" t="n">
        <v>36920</v>
      </c>
      <c r="B174" s="107" t="s">
        <v>59</v>
      </c>
      <c r="C174" s="107" t="s">
        <v>120</v>
      </c>
      <c r="D174" s="107" t="n">
        <v>0</v>
      </c>
      <c r="E174" s="107" t="n">
        <v>0</v>
      </c>
      <c r="F174" s="107" t="n">
        <f aca="false">IF(REF_DT&lt;PromptMonth,1,INDEX(BucketTable,MATCH($A174,SumMonths,0),1))</f>
        <v>1</v>
      </c>
      <c r="G174" s="107" t="str">
        <f aca="false">INDEX(Book_Type,MATCH($B174,Book,0),1)</f>
        <v>PHY</v>
      </c>
      <c r="H174" s="107" t="str">
        <f aca="false">$F174&amp;$G174</f>
        <v>1PHY</v>
      </c>
    </row>
    <row r="175" customFormat="false" ht="12.75" hidden="false" customHeight="false" outlineLevel="0" collapsed="false">
      <c r="A175" s="106" t="n">
        <v>36921</v>
      </c>
      <c r="B175" s="107" t="s">
        <v>59</v>
      </c>
      <c r="C175" s="107" t="s">
        <v>111</v>
      </c>
      <c r="D175" s="107" t="n">
        <v>50014.5837</v>
      </c>
      <c r="E175" s="107" t="n">
        <v>50014.5837</v>
      </c>
      <c r="F175" s="107" t="n">
        <f aca="false">IF(REF_DT&lt;PromptMonth,1,INDEX(BucketTable,MATCH($A175,SumMonths,0),1))</f>
        <v>1</v>
      </c>
      <c r="G175" s="107" t="str">
        <f aca="false">INDEX(Book_Type,MATCH($B175,Book,0),1)</f>
        <v>PHY</v>
      </c>
      <c r="H175" s="107" t="str">
        <f aca="false">$F175&amp;$G175</f>
        <v>1PHY</v>
      </c>
    </row>
    <row r="176" customFormat="false" ht="12.75" hidden="false" customHeight="false" outlineLevel="0" collapsed="false">
      <c r="A176" s="106" t="n">
        <v>36921</v>
      </c>
      <c r="B176" s="107" t="s">
        <v>59</v>
      </c>
      <c r="C176" s="107" t="s">
        <v>120</v>
      </c>
      <c r="D176" s="107" t="n">
        <v>0</v>
      </c>
      <c r="E176" s="107" t="n">
        <v>0</v>
      </c>
      <c r="F176" s="107" t="n">
        <f aca="false">IF(REF_DT&lt;PromptMonth,1,INDEX(BucketTable,MATCH($A176,SumMonths,0),1))</f>
        <v>1</v>
      </c>
      <c r="G176" s="107" t="str">
        <f aca="false">INDEX(Book_Type,MATCH($B176,Book,0),1)</f>
        <v>PHY</v>
      </c>
      <c r="H176" s="107" t="str">
        <f aca="false">$F176&amp;$G176</f>
        <v>1PHY</v>
      </c>
    </row>
    <row r="177" customFormat="false" ht="12.75" hidden="false" customHeight="false" outlineLevel="0" collapsed="false">
      <c r="A177" s="106" t="n">
        <v>36922</v>
      </c>
      <c r="B177" s="107" t="s">
        <v>59</v>
      </c>
      <c r="C177" s="107" t="s">
        <v>111</v>
      </c>
      <c r="D177" s="107" t="n">
        <v>51043.7513</v>
      </c>
      <c r="E177" s="107" t="n">
        <v>51043.7513</v>
      </c>
      <c r="F177" s="107" t="n">
        <f aca="false">IF(REF_DT&lt;PromptMonth,1,INDEX(BucketTable,MATCH($A177,SumMonths,0),1))</f>
        <v>1</v>
      </c>
      <c r="G177" s="107" t="str">
        <f aca="false">INDEX(Book_Type,MATCH($B177,Book,0),1)</f>
        <v>PHY</v>
      </c>
      <c r="H177" s="107" t="str">
        <f aca="false">$F177&amp;$G177</f>
        <v>1PHY</v>
      </c>
    </row>
    <row r="178" customFormat="false" ht="12.75" hidden="false" customHeight="false" outlineLevel="0" collapsed="false">
      <c r="A178" s="106" t="n">
        <v>36922</v>
      </c>
      <c r="B178" s="107" t="s">
        <v>59</v>
      </c>
      <c r="C178" s="107" t="s">
        <v>120</v>
      </c>
      <c r="D178" s="107" t="n">
        <v>-0.9944</v>
      </c>
      <c r="E178" s="107" t="n">
        <v>-0.9944</v>
      </c>
      <c r="F178" s="107" t="n">
        <f aca="false">IF(REF_DT&lt;PromptMonth,1,INDEX(BucketTable,MATCH($A178,SumMonths,0),1))</f>
        <v>1</v>
      </c>
      <c r="G178" s="107" t="str">
        <f aca="false">INDEX(Book_Type,MATCH($B178,Book,0),1)</f>
        <v>PHY</v>
      </c>
      <c r="H178" s="107" t="str">
        <f aca="false">$F178&amp;$G178</f>
        <v>1PHY</v>
      </c>
    </row>
    <row r="179" customFormat="false" ht="12.75" hidden="false" customHeight="false" outlineLevel="0" collapsed="false">
      <c r="A179" s="106" t="n">
        <v>36915</v>
      </c>
      <c r="B179" s="107" t="s">
        <v>58</v>
      </c>
      <c r="C179" s="107" t="s">
        <v>113</v>
      </c>
      <c r="D179" s="107" t="n">
        <v>31590.9842</v>
      </c>
      <c r="E179" s="107" t="n">
        <v>31590.9842</v>
      </c>
      <c r="F179" s="107" t="n">
        <f aca="false">IF(REF_DT&lt;PromptMonth,1,INDEX(BucketTable,MATCH($A179,SumMonths,0),1))</f>
        <v>1</v>
      </c>
      <c r="G179" s="107" t="str">
        <f aca="false">INDEX(Book_Type,MATCH($B179,Book,0),1)</f>
        <v>PHY</v>
      </c>
      <c r="H179" s="107" t="str">
        <f aca="false">$F179&amp;$G179</f>
        <v>1PHY</v>
      </c>
    </row>
    <row r="180" customFormat="false" ht="12.75" hidden="false" customHeight="false" outlineLevel="0" collapsed="false">
      <c r="A180" s="106" t="n">
        <v>36915</v>
      </c>
      <c r="B180" s="107" t="s">
        <v>58</v>
      </c>
      <c r="C180" s="107" t="s">
        <v>117</v>
      </c>
      <c r="D180" s="107" t="n">
        <v>5163.7389</v>
      </c>
      <c r="E180" s="107" t="n">
        <v>5163.7389</v>
      </c>
      <c r="F180" s="107" t="n">
        <f aca="false">IF(REF_DT&lt;PromptMonth,1,INDEX(BucketTable,MATCH($A180,SumMonths,0),1))</f>
        <v>1</v>
      </c>
      <c r="G180" s="107" t="str">
        <f aca="false">INDEX(Book_Type,MATCH($B180,Book,0),1)</f>
        <v>PHY</v>
      </c>
      <c r="H180" s="107" t="str">
        <f aca="false">$F180&amp;$G180</f>
        <v>1PHY</v>
      </c>
    </row>
    <row r="181" customFormat="false" ht="12.75" hidden="false" customHeight="false" outlineLevel="0" collapsed="false">
      <c r="A181" s="106" t="n">
        <v>36915</v>
      </c>
      <c r="B181" s="107" t="s">
        <v>58</v>
      </c>
      <c r="C181" s="107" t="s">
        <v>121</v>
      </c>
      <c r="D181" s="107" t="n">
        <v>0</v>
      </c>
      <c r="E181" s="107" t="n">
        <v>0</v>
      </c>
      <c r="F181" s="107" t="n">
        <f aca="false">IF(REF_DT&lt;PromptMonth,1,INDEX(BucketTable,MATCH($A181,SumMonths,0),1))</f>
        <v>1</v>
      </c>
      <c r="G181" s="107" t="str">
        <f aca="false">INDEX(Book_Type,MATCH($B181,Book,0),1)</f>
        <v>PHY</v>
      </c>
      <c r="H181" s="107" t="str">
        <f aca="false">$F181&amp;$G181</f>
        <v>1PHY</v>
      </c>
    </row>
    <row r="182" customFormat="false" ht="12.75" hidden="false" customHeight="false" outlineLevel="0" collapsed="false">
      <c r="A182" s="106" t="n">
        <v>36915</v>
      </c>
      <c r="B182" s="107" t="s">
        <v>58</v>
      </c>
      <c r="C182" s="107" t="s">
        <v>119</v>
      </c>
      <c r="D182" s="107" t="n">
        <v>-315.2139</v>
      </c>
      <c r="E182" s="107" t="n">
        <v>-315.2139</v>
      </c>
      <c r="F182" s="107" t="n">
        <f aca="false">IF(REF_DT&lt;PromptMonth,1,INDEX(BucketTable,MATCH($A182,SumMonths,0),1))</f>
        <v>1</v>
      </c>
      <c r="G182" s="107" t="str">
        <f aca="false">INDEX(Book_Type,MATCH($B182,Book,0),1)</f>
        <v>PHY</v>
      </c>
      <c r="H182" s="107" t="str">
        <f aca="false">$F182&amp;$G182</f>
        <v>1PHY</v>
      </c>
    </row>
    <row r="183" customFormat="false" ht="12.75" hidden="false" customHeight="false" outlineLevel="0" collapsed="false">
      <c r="A183" s="106" t="n">
        <v>36915</v>
      </c>
      <c r="B183" s="107" t="s">
        <v>58</v>
      </c>
      <c r="C183" s="107" t="s">
        <v>111</v>
      </c>
      <c r="D183" s="107" t="n">
        <v>0</v>
      </c>
      <c r="E183" s="107" t="n">
        <v>0</v>
      </c>
      <c r="F183" s="107" t="n">
        <f aca="false">IF(REF_DT&lt;PromptMonth,1,INDEX(BucketTable,MATCH($A183,SumMonths,0),1))</f>
        <v>1</v>
      </c>
      <c r="G183" s="107" t="str">
        <f aca="false">INDEX(Book_Type,MATCH($B183,Book,0),1)</f>
        <v>PHY</v>
      </c>
      <c r="H183" s="107" t="str">
        <f aca="false">$F183&amp;$G183</f>
        <v>1PHY</v>
      </c>
    </row>
    <row r="184" customFormat="false" ht="12.75" hidden="false" customHeight="false" outlineLevel="0" collapsed="false">
      <c r="A184" s="106" t="n">
        <v>36916</v>
      </c>
      <c r="B184" s="107" t="s">
        <v>58</v>
      </c>
      <c r="C184" s="107" t="s">
        <v>113</v>
      </c>
      <c r="D184" s="107" t="n">
        <v>31590.9842</v>
      </c>
      <c r="E184" s="107" t="n">
        <v>31590.9842</v>
      </c>
      <c r="F184" s="107" t="n">
        <f aca="false">IF(REF_DT&lt;PromptMonth,1,INDEX(BucketTable,MATCH($A184,SumMonths,0),1))</f>
        <v>1</v>
      </c>
      <c r="G184" s="107" t="str">
        <f aca="false">INDEX(Book_Type,MATCH($B184,Book,0),1)</f>
        <v>PHY</v>
      </c>
      <c r="H184" s="107" t="str">
        <f aca="false">$F184&amp;$G184</f>
        <v>1PHY</v>
      </c>
    </row>
    <row r="185" customFormat="false" ht="12.75" hidden="false" customHeight="false" outlineLevel="0" collapsed="false">
      <c r="A185" s="106" t="n">
        <v>36916</v>
      </c>
      <c r="B185" s="107" t="s">
        <v>58</v>
      </c>
      <c r="C185" s="107" t="s">
        <v>117</v>
      </c>
      <c r="D185" s="107" t="n">
        <v>5163.7389</v>
      </c>
      <c r="E185" s="107" t="n">
        <v>5163.7389</v>
      </c>
      <c r="F185" s="107" t="n">
        <f aca="false">IF(REF_DT&lt;PromptMonth,1,INDEX(BucketTable,MATCH($A185,SumMonths,0),1))</f>
        <v>1</v>
      </c>
      <c r="G185" s="107" t="str">
        <f aca="false">INDEX(Book_Type,MATCH($B185,Book,0),1)</f>
        <v>PHY</v>
      </c>
      <c r="H185" s="107" t="str">
        <f aca="false">$F185&amp;$G185</f>
        <v>1PHY</v>
      </c>
    </row>
    <row r="186" customFormat="false" ht="12.75" hidden="false" customHeight="false" outlineLevel="0" collapsed="false">
      <c r="A186" s="106" t="n">
        <v>36916</v>
      </c>
      <c r="B186" s="107" t="s">
        <v>58</v>
      </c>
      <c r="C186" s="107" t="s">
        <v>121</v>
      </c>
      <c r="D186" s="107" t="n">
        <v>0</v>
      </c>
      <c r="E186" s="107" t="n">
        <v>0</v>
      </c>
      <c r="F186" s="107" t="n">
        <f aca="false">IF(REF_DT&lt;PromptMonth,1,INDEX(BucketTable,MATCH($A186,SumMonths,0),1))</f>
        <v>1</v>
      </c>
      <c r="G186" s="107" t="str">
        <f aca="false">INDEX(Book_Type,MATCH($B186,Book,0),1)</f>
        <v>PHY</v>
      </c>
      <c r="H186" s="107" t="str">
        <f aca="false">$F186&amp;$G186</f>
        <v>1PHY</v>
      </c>
    </row>
    <row r="187" customFormat="false" ht="12.75" hidden="false" customHeight="false" outlineLevel="0" collapsed="false">
      <c r="A187" s="106" t="n">
        <v>36916</v>
      </c>
      <c r="B187" s="107" t="s">
        <v>58</v>
      </c>
      <c r="C187" s="107" t="s">
        <v>119</v>
      </c>
      <c r="D187" s="107" t="n">
        <v>-315.2139</v>
      </c>
      <c r="E187" s="107" t="n">
        <v>-315.2139</v>
      </c>
      <c r="F187" s="107" t="n">
        <f aca="false">IF(REF_DT&lt;PromptMonth,1,INDEX(BucketTable,MATCH($A187,SumMonths,0),1))</f>
        <v>1</v>
      </c>
      <c r="G187" s="107" t="str">
        <f aca="false">INDEX(Book_Type,MATCH($B187,Book,0),1)</f>
        <v>PHY</v>
      </c>
      <c r="H187" s="107" t="str">
        <f aca="false">$F187&amp;$G187</f>
        <v>1PHY</v>
      </c>
    </row>
    <row r="188" customFormat="false" ht="12.75" hidden="false" customHeight="false" outlineLevel="0" collapsed="false">
      <c r="A188" s="106" t="n">
        <v>36916</v>
      </c>
      <c r="B188" s="107" t="s">
        <v>58</v>
      </c>
      <c r="C188" s="107" t="s">
        <v>111</v>
      </c>
      <c r="D188" s="107" t="n">
        <v>0</v>
      </c>
      <c r="E188" s="107" t="n">
        <v>0</v>
      </c>
      <c r="F188" s="107" t="n">
        <f aca="false">IF(REF_DT&lt;PromptMonth,1,INDEX(BucketTable,MATCH($A188,SumMonths,0),1))</f>
        <v>1</v>
      </c>
      <c r="G188" s="107" t="str">
        <f aca="false">INDEX(Book_Type,MATCH($B188,Book,0),1)</f>
        <v>PHY</v>
      </c>
      <c r="H188" s="107" t="str">
        <f aca="false">$F188&amp;$G188</f>
        <v>1PHY</v>
      </c>
    </row>
    <row r="189" customFormat="false" ht="12.75" hidden="false" customHeight="false" outlineLevel="0" collapsed="false">
      <c r="A189" s="106" t="n">
        <v>36917</v>
      </c>
      <c r="B189" s="107" t="s">
        <v>58</v>
      </c>
      <c r="C189" s="107" t="s">
        <v>113</v>
      </c>
      <c r="D189" s="107" t="n">
        <v>31590.9842</v>
      </c>
      <c r="E189" s="107" t="n">
        <v>31590.9842</v>
      </c>
      <c r="F189" s="107" t="n">
        <f aca="false">IF(REF_DT&lt;PromptMonth,1,INDEX(BucketTable,MATCH($A189,SumMonths,0),1))</f>
        <v>1</v>
      </c>
      <c r="G189" s="107" t="str">
        <f aca="false">INDEX(Book_Type,MATCH($B189,Book,0),1)</f>
        <v>PHY</v>
      </c>
      <c r="H189" s="107" t="str">
        <f aca="false">$F189&amp;$G189</f>
        <v>1PHY</v>
      </c>
    </row>
    <row r="190" customFormat="false" ht="12.75" hidden="false" customHeight="false" outlineLevel="0" collapsed="false">
      <c r="A190" s="106" t="n">
        <v>36917</v>
      </c>
      <c r="B190" s="107" t="s">
        <v>58</v>
      </c>
      <c r="C190" s="107" t="s">
        <v>117</v>
      </c>
      <c r="D190" s="107" t="n">
        <v>5163.7389</v>
      </c>
      <c r="E190" s="107" t="n">
        <v>5163.7389</v>
      </c>
      <c r="F190" s="107" t="n">
        <f aca="false">IF(REF_DT&lt;PromptMonth,1,INDEX(BucketTable,MATCH($A190,SumMonths,0),1))</f>
        <v>1</v>
      </c>
      <c r="G190" s="107" t="str">
        <f aca="false">INDEX(Book_Type,MATCH($B190,Book,0),1)</f>
        <v>PHY</v>
      </c>
      <c r="H190" s="107" t="str">
        <f aca="false">$F190&amp;$G190</f>
        <v>1PHY</v>
      </c>
    </row>
    <row r="191" customFormat="false" ht="12.75" hidden="false" customHeight="false" outlineLevel="0" collapsed="false">
      <c r="A191" s="106" t="n">
        <v>36917</v>
      </c>
      <c r="B191" s="107" t="s">
        <v>58</v>
      </c>
      <c r="C191" s="107" t="s">
        <v>121</v>
      </c>
      <c r="D191" s="107" t="n">
        <v>0</v>
      </c>
      <c r="E191" s="107" t="n">
        <v>0</v>
      </c>
      <c r="F191" s="107" t="n">
        <f aca="false">IF(REF_DT&lt;PromptMonth,1,INDEX(BucketTable,MATCH($A191,SumMonths,0),1))</f>
        <v>1</v>
      </c>
      <c r="G191" s="107" t="str">
        <f aca="false">INDEX(Book_Type,MATCH($B191,Book,0),1)</f>
        <v>PHY</v>
      </c>
      <c r="H191" s="107" t="str">
        <f aca="false">$F191&amp;$G191</f>
        <v>1PHY</v>
      </c>
    </row>
    <row r="192" customFormat="false" ht="12.75" hidden="false" customHeight="false" outlineLevel="0" collapsed="false">
      <c r="A192" s="106" t="n">
        <v>36917</v>
      </c>
      <c r="B192" s="107" t="s">
        <v>58</v>
      </c>
      <c r="C192" s="107" t="s">
        <v>119</v>
      </c>
      <c r="D192" s="107" t="n">
        <v>-315.2139</v>
      </c>
      <c r="E192" s="107" t="n">
        <v>-315.2139</v>
      </c>
      <c r="F192" s="107" t="n">
        <f aca="false">IF(REF_DT&lt;PromptMonth,1,INDEX(BucketTable,MATCH($A192,SumMonths,0),1))</f>
        <v>1</v>
      </c>
      <c r="G192" s="107" t="str">
        <f aca="false">INDEX(Book_Type,MATCH($B192,Book,0),1)</f>
        <v>PHY</v>
      </c>
      <c r="H192" s="107" t="str">
        <f aca="false">$F192&amp;$G192</f>
        <v>1PHY</v>
      </c>
    </row>
    <row r="193" customFormat="false" ht="12.75" hidden="false" customHeight="false" outlineLevel="0" collapsed="false">
      <c r="A193" s="106" t="n">
        <v>36917</v>
      </c>
      <c r="B193" s="107" t="s">
        <v>58</v>
      </c>
      <c r="C193" s="107" t="s">
        <v>111</v>
      </c>
      <c r="D193" s="107" t="n">
        <v>0</v>
      </c>
      <c r="E193" s="107" t="n">
        <v>0</v>
      </c>
      <c r="F193" s="107" t="n">
        <f aca="false">IF(REF_DT&lt;PromptMonth,1,INDEX(BucketTable,MATCH($A193,SumMonths,0),1))</f>
        <v>1</v>
      </c>
      <c r="G193" s="107" t="str">
        <f aca="false">INDEX(Book_Type,MATCH($B193,Book,0),1)</f>
        <v>PHY</v>
      </c>
      <c r="H193" s="107" t="str">
        <f aca="false">$F193&amp;$G193</f>
        <v>1PHY</v>
      </c>
    </row>
    <row r="194" customFormat="false" ht="12.75" hidden="false" customHeight="false" outlineLevel="0" collapsed="false">
      <c r="A194" s="106" t="n">
        <v>36918</v>
      </c>
      <c r="B194" s="107" t="s">
        <v>58</v>
      </c>
      <c r="C194" s="107" t="s">
        <v>113</v>
      </c>
      <c r="D194" s="107" t="n">
        <v>31590.9842</v>
      </c>
      <c r="E194" s="107" t="n">
        <v>31590.9842</v>
      </c>
      <c r="F194" s="107" t="n">
        <f aca="false">IF(REF_DT&lt;PromptMonth,1,INDEX(BucketTable,MATCH($A194,SumMonths,0),1))</f>
        <v>1</v>
      </c>
      <c r="G194" s="107" t="str">
        <f aca="false">INDEX(Book_Type,MATCH($B194,Book,0),1)</f>
        <v>PHY</v>
      </c>
      <c r="H194" s="107" t="str">
        <f aca="false">$F194&amp;$G194</f>
        <v>1PHY</v>
      </c>
    </row>
    <row r="195" customFormat="false" ht="12.75" hidden="false" customHeight="false" outlineLevel="0" collapsed="false">
      <c r="A195" s="106" t="n">
        <v>36918</v>
      </c>
      <c r="B195" s="107" t="s">
        <v>58</v>
      </c>
      <c r="C195" s="107" t="s">
        <v>117</v>
      </c>
      <c r="D195" s="107" t="n">
        <v>5163.7389</v>
      </c>
      <c r="E195" s="107" t="n">
        <v>5163.7389</v>
      </c>
      <c r="F195" s="107" t="n">
        <f aca="false">IF(REF_DT&lt;PromptMonth,1,INDEX(BucketTable,MATCH($A195,SumMonths,0),1))</f>
        <v>1</v>
      </c>
      <c r="G195" s="107" t="str">
        <f aca="false">INDEX(Book_Type,MATCH($B195,Book,0),1)</f>
        <v>PHY</v>
      </c>
      <c r="H195" s="107" t="str">
        <f aca="false">$F195&amp;$G195</f>
        <v>1PHY</v>
      </c>
    </row>
    <row r="196" customFormat="false" ht="12.75" hidden="false" customHeight="false" outlineLevel="0" collapsed="false">
      <c r="A196" s="106" t="n">
        <v>36918</v>
      </c>
      <c r="B196" s="107" t="s">
        <v>58</v>
      </c>
      <c r="C196" s="107" t="s">
        <v>121</v>
      </c>
      <c r="D196" s="107" t="n">
        <v>0</v>
      </c>
      <c r="E196" s="107" t="n">
        <v>0</v>
      </c>
      <c r="F196" s="107" t="n">
        <f aca="false">IF(REF_DT&lt;PromptMonth,1,INDEX(BucketTable,MATCH($A196,SumMonths,0),1))</f>
        <v>1</v>
      </c>
      <c r="G196" s="107" t="str">
        <f aca="false">INDEX(Book_Type,MATCH($B196,Book,0),1)</f>
        <v>PHY</v>
      </c>
      <c r="H196" s="107" t="str">
        <f aca="false">$F196&amp;$G196</f>
        <v>1PHY</v>
      </c>
    </row>
    <row r="197" customFormat="false" ht="12.75" hidden="false" customHeight="false" outlineLevel="0" collapsed="false">
      <c r="A197" s="106" t="n">
        <v>36918</v>
      </c>
      <c r="B197" s="107" t="s">
        <v>58</v>
      </c>
      <c r="C197" s="107" t="s">
        <v>119</v>
      </c>
      <c r="D197" s="107" t="n">
        <v>-315.2139</v>
      </c>
      <c r="E197" s="107" t="n">
        <v>-315.2139</v>
      </c>
      <c r="F197" s="107" t="n">
        <f aca="false">IF(REF_DT&lt;PromptMonth,1,INDEX(BucketTable,MATCH($A197,SumMonths,0),1))</f>
        <v>1</v>
      </c>
      <c r="G197" s="107" t="str">
        <f aca="false">INDEX(Book_Type,MATCH($B197,Book,0),1)</f>
        <v>PHY</v>
      </c>
      <c r="H197" s="107" t="str">
        <f aca="false">$F197&amp;$G197</f>
        <v>1PHY</v>
      </c>
    </row>
    <row r="198" customFormat="false" ht="12.75" hidden="false" customHeight="false" outlineLevel="0" collapsed="false">
      <c r="A198" s="106" t="n">
        <v>36918</v>
      </c>
      <c r="B198" s="107" t="s">
        <v>58</v>
      </c>
      <c r="C198" s="107" t="s">
        <v>111</v>
      </c>
      <c r="D198" s="107" t="n">
        <v>0</v>
      </c>
      <c r="E198" s="107" t="n">
        <v>0</v>
      </c>
      <c r="F198" s="107" t="n">
        <f aca="false">IF(REF_DT&lt;PromptMonth,1,INDEX(BucketTable,MATCH($A198,SumMonths,0),1))</f>
        <v>1</v>
      </c>
      <c r="G198" s="107" t="str">
        <f aca="false">INDEX(Book_Type,MATCH($B198,Book,0),1)</f>
        <v>PHY</v>
      </c>
      <c r="H198" s="107" t="str">
        <f aca="false">$F198&amp;$G198</f>
        <v>1PHY</v>
      </c>
    </row>
    <row r="199" customFormat="false" ht="12.75" hidden="false" customHeight="false" outlineLevel="0" collapsed="false">
      <c r="A199" s="106" t="n">
        <v>36919</v>
      </c>
      <c r="B199" s="107" t="s">
        <v>58</v>
      </c>
      <c r="C199" s="107" t="s">
        <v>113</v>
      </c>
      <c r="D199" s="107" t="n">
        <v>31590.9842</v>
      </c>
      <c r="E199" s="107" t="n">
        <v>31590.9842</v>
      </c>
      <c r="F199" s="107" t="n">
        <f aca="false">IF(REF_DT&lt;PromptMonth,1,INDEX(BucketTable,MATCH($A199,SumMonths,0),1))</f>
        <v>1</v>
      </c>
      <c r="G199" s="107" t="str">
        <f aca="false">INDEX(Book_Type,MATCH($B199,Book,0),1)</f>
        <v>PHY</v>
      </c>
      <c r="H199" s="107" t="str">
        <f aca="false">$F199&amp;$G199</f>
        <v>1PHY</v>
      </c>
    </row>
    <row r="200" customFormat="false" ht="12.75" hidden="false" customHeight="false" outlineLevel="0" collapsed="false">
      <c r="A200" s="106" t="n">
        <v>36919</v>
      </c>
      <c r="B200" s="107" t="s">
        <v>58</v>
      </c>
      <c r="C200" s="107" t="s">
        <v>117</v>
      </c>
      <c r="D200" s="107" t="n">
        <v>5163.7389</v>
      </c>
      <c r="E200" s="107" t="n">
        <v>5163.7389</v>
      </c>
      <c r="F200" s="107" t="n">
        <f aca="false">IF(REF_DT&lt;PromptMonth,1,INDEX(BucketTable,MATCH($A200,SumMonths,0),1))</f>
        <v>1</v>
      </c>
      <c r="G200" s="107" t="str">
        <f aca="false">INDEX(Book_Type,MATCH($B200,Book,0),1)</f>
        <v>PHY</v>
      </c>
      <c r="H200" s="107" t="str">
        <f aca="false">$F200&amp;$G200</f>
        <v>1PHY</v>
      </c>
    </row>
    <row r="201" customFormat="false" ht="12.75" hidden="false" customHeight="false" outlineLevel="0" collapsed="false">
      <c r="A201" s="106" t="n">
        <v>36919</v>
      </c>
      <c r="B201" s="107" t="s">
        <v>58</v>
      </c>
      <c r="C201" s="107" t="s">
        <v>121</v>
      </c>
      <c r="D201" s="107" t="n">
        <v>0</v>
      </c>
      <c r="E201" s="107" t="n">
        <v>0</v>
      </c>
      <c r="F201" s="107" t="n">
        <f aca="false">IF(REF_DT&lt;PromptMonth,1,INDEX(BucketTable,MATCH($A201,SumMonths,0),1))</f>
        <v>1</v>
      </c>
      <c r="G201" s="107" t="str">
        <f aca="false">INDEX(Book_Type,MATCH($B201,Book,0),1)</f>
        <v>PHY</v>
      </c>
      <c r="H201" s="107" t="str">
        <f aca="false">$F201&amp;$G201</f>
        <v>1PHY</v>
      </c>
    </row>
    <row r="202" customFormat="false" ht="12.75" hidden="false" customHeight="false" outlineLevel="0" collapsed="false">
      <c r="A202" s="106" t="n">
        <v>36919</v>
      </c>
      <c r="B202" s="107" t="s">
        <v>58</v>
      </c>
      <c r="C202" s="107" t="s">
        <v>119</v>
      </c>
      <c r="D202" s="107" t="n">
        <v>-315.2139</v>
      </c>
      <c r="E202" s="107" t="n">
        <v>-315.2139</v>
      </c>
      <c r="F202" s="107" t="n">
        <f aca="false">IF(REF_DT&lt;PromptMonth,1,INDEX(BucketTable,MATCH($A202,SumMonths,0),1))</f>
        <v>1</v>
      </c>
      <c r="G202" s="107" t="str">
        <f aca="false">INDEX(Book_Type,MATCH($B202,Book,0),1)</f>
        <v>PHY</v>
      </c>
      <c r="H202" s="107" t="str">
        <f aca="false">$F202&amp;$G202</f>
        <v>1PHY</v>
      </c>
    </row>
    <row r="203" customFormat="false" ht="12.75" hidden="false" customHeight="false" outlineLevel="0" collapsed="false">
      <c r="A203" s="106" t="n">
        <v>36919</v>
      </c>
      <c r="B203" s="107" t="s">
        <v>58</v>
      </c>
      <c r="C203" s="107" t="s">
        <v>111</v>
      </c>
      <c r="D203" s="107" t="n">
        <v>0</v>
      </c>
      <c r="E203" s="107" t="n">
        <v>0</v>
      </c>
      <c r="F203" s="107" t="n">
        <f aca="false">IF(REF_DT&lt;PromptMonth,1,INDEX(BucketTable,MATCH($A203,SumMonths,0),1))</f>
        <v>1</v>
      </c>
      <c r="G203" s="107" t="str">
        <f aca="false">INDEX(Book_Type,MATCH($B203,Book,0),1)</f>
        <v>PHY</v>
      </c>
      <c r="H203" s="107" t="str">
        <f aca="false">$F203&amp;$G203</f>
        <v>1PHY</v>
      </c>
    </row>
    <row r="204" customFormat="false" ht="12.75" hidden="false" customHeight="false" outlineLevel="0" collapsed="false">
      <c r="A204" s="106" t="n">
        <v>36920</v>
      </c>
      <c r="B204" s="107" t="s">
        <v>58</v>
      </c>
      <c r="C204" s="107" t="s">
        <v>113</v>
      </c>
      <c r="D204" s="107" t="n">
        <v>31590.9842</v>
      </c>
      <c r="E204" s="107" t="n">
        <v>31590.9842</v>
      </c>
      <c r="F204" s="107" t="n">
        <f aca="false">IF(REF_DT&lt;PromptMonth,1,INDEX(BucketTable,MATCH($A204,SumMonths,0),1))</f>
        <v>1</v>
      </c>
      <c r="G204" s="107" t="str">
        <f aca="false">INDEX(Book_Type,MATCH($B204,Book,0),1)</f>
        <v>PHY</v>
      </c>
      <c r="H204" s="107" t="str">
        <f aca="false">$F204&amp;$G204</f>
        <v>1PHY</v>
      </c>
    </row>
    <row r="205" customFormat="false" ht="12.75" hidden="false" customHeight="false" outlineLevel="0" collapsed="false">
      <c r="A205" s="106" t="n">
        <v>36920</v>
      </c>
      <c r="B205" s="107" t="s">
        <v>58</v>
      </c>
      <c r="C205" s="107" t="s">
        <v>117</v>
      </c>
      <c r="D205" s="107" t="n">
        <v>5163.7389</v>
      </c>
      <c r="E205" s="107" t="n">
        <v>5163.7389</v>
      </c>
      <c r="F205" s="107" t="n">
        <f aca="false">IF(REF_DT&lt;PromptMonth,1,INDEX(BucketTable,MATCH($A205,SumMonths,0),1))</f>
        <v>1</v>
      </c>
      <c r="G205" s="107" t="str">
        <f aca="false">INDEX(Book_Type,MATCH($B205,Book,0),1)</f>
        <v>PHY</v>
      </c>
      <c r="H205" s="107" t="str">
        <f aca="false">$F205&amp;$G205</f>
        <v>1PHY</v>
      </c>
    </row>
    <row r="206" customFormat="false" ht="12.75" hidden="false" customHeight="false" outlineLevel="0" collapsed="false">
      <c r="A206" s="106" t="n">
        <v>36920</v>
      </c>
      <c r="B206" s="107" t="s">
        <v>58</v>
      </c>
      <c r="C206" s="107" t="s">
        <v>121</v>
      </c>
      <c r="D206" s="107" t="n">
        <v>0</v>
      </c>
      <c r="E206" s="107" t="n">
        <v>0</v>
      </c>
      <c r="F206" s="107" t="n">
        <f aca="false">IF(REF_DT&lt;PromptMonth,1,INDEX(BucketTable,MATCH($A206,SumMonths,0),1))</f>
        <v>1</v>
      </c>
      <c r="G206" s="107" t="str">
        <f aca="false">INDEX(Book_Type,MATCH($B206,Book,0),1)</f>
        <v>PHY</v>
      </c>
      <c r="H206" s="107" t="str">
        <f aca="false">$F206&amp;$G206</f>
        <v>1PHY</v>
      </c>
    </row>
    <row r="207" customFormat="false" ht="12.75" hidden="false" customHeight="false" outlineLevel="0" collapsed="false">
      <c r="A207" s="106" t="n">
        <v>36920</v>
      </c>
      <c r="B207" s="107" t="s">
        <v>58</v>
      </c>
      <c r="C207" s="107" t="s">
        <v>119</v>
      </c>
      <c r="D207" s="107" t="n">
        <v>-315.2139</v>
      </c>
      <c r="E207" s="107" t="n">
        <v>-315.2139</v>
      </c>
      <c r="F207" s="107" t="n">
        <f aca="false">IF(REF_DT&lt;PromptMonth,1,INDEX(BucketTable,MATCH($A207,SumMonths,0),1))</f>
        <v>1</v>
      </c>
      <c r="G207" s="107" t="str">
        <f aca="false">INDEX(Book_Type,MATCH($B207,Book,0),1)</f>
        <v>PHY</v>
      </c>
      <c r="H207" s="107" t="str">
        <f aca="false">$F207&amp;$G207</f>
        <v>1PHY</v>
      </c>
    </row>
    <row r="208" customFormat="false" ht="12.75" hidden="false" customHeight="false" outlineLevel="0" collapsed="false">
      <c r="A208" s="106" t="n">
        <v>36920</v>
      </c>
      <c r="B208" s="107" t="s">
        <v>58</v>
      </c>
      <c r="C208" s="107" t="s">
        <v>111</v>
      </c>
      <c r="D208" s="107" t="n">
        <v>0</v>
      </c>
      <c r="E208" s="107" t="n">
        <v>0</v>
      </c>
      <c r="F208" s="107" t="n">
        <f aca="false">IF(REF_DT&lt;PromptMonth,1,INDEX(BucketTable,MATCH($A208,SumMonths,0),1))</f>
        <v>1</v>
      </c>
      <c r="G208" s="107" t="str">
        <f aca="false">INDEX(Book_Type,MATCH($B208,Book,0),1)</f>
        <v>PHY</v>
      </c>
      <c r="H208" s="107" t="str">
        <f aca="false">$F208&amp;$G208</f>
        <v>1PHY</v>
      </c>
    </row>
    <row r="209" customFormat="false" ht="12.75" hidden="false" customHeight="false" outlineLevel="0" collapsed="false">
      <c r="A209" s="106" t="n">
        <v>36921</v>
      </c>
      <c r="B209" s="107" t="s">
        <v>58</v>
      </c>
      <c r="C209" s="107" t="s">
        <v>113</v>
      </c>
      <c r="D209" s="107" t="n">
        <v>31590.9842</v>
      </c>
      <c r="E209" s="107" t="n">
        <v>31590.9842</v>
      </c>
      <c r="F209" s="107" t="n">
        <f aca="false">IF(REF_DT&lt;PromptMonth,1,INDEX(BucketTable,MATCH($A209,SumMonths,0),1))</f>
        <v>1</v>
      </c>
      <c r="G209" s="107" t="str">
        <f aca="false">INDEX(Book_Type,MATCH($B209,Book,0),1)</f>
        <v>PHY</v>
      </c>
      <c r="H209" s="107" t="str">
        <f aca="false">$F209&amp;$G209</f>
        <v>1PHY</v>
      </c>
    </row>
    <row r="210" customFormat="false" ht="12.75" hidden="false" customHeight="false" outlineLevel="0" collapsed="false">
      <c r="A210" s="106" t="n">
        <v>36921</v>
      </c>
      <c r="B210" s="107" t="s">
        <v>58</v>
      </c>
      <c r="C210" s="107" t="s">
        <v>117</v>
      </c>
      <c r="D210" s="107" t="n">
        <v>5163.7389</v>
      </c>
      <c r="E210" s="107" t="n">
        <v>5163.7389</v>
      </c>
      <c r="F210" s="107" t="n">
        <f aca="false">IF(REF_DT&lt;PromptMonth,1,INDEX(BucketTable,MATCH($A210,SumMonths,0),1))</f>
        <v>1</v>
      </c>
      <c r="G210" s="107" t="str">
        <f aca="false">INDEX(Book_Type,MATCH($B210,Book,0),1)</f>
        <v>PHY</v>
      </c>
      <c r="H210" s="107" t="str">
        <f aca="false">$F210&amp;$G210</f>
        <v>1PHY</v>
      </c>
    </row>
    <row r="211" customFormat="false" ht="12.75" hidden="false" customHeight="false" outlineLevel="0" collapsed="false">
      <c r="A211" s="106" t="n">
        <v>36921</v>
      </c>
      <c r="B211" s="107" t="s">
        <v>58</v>
      </c>
      <c r="C211" s="107" t="s">
        <v>121</v>
      </c>
      <c r="D211" s="107" t="n">
        <v>0</v>
      </c>
      <c r="E211" s="107" t="n">
        <v>0</v>
      </c>
      <c r="F211" s="107" t="n">
        <f aca="false">IF(REF_DT&lt;PromptMonth,1,INDEX(BucketTable,MATCH($A211,SumMonths,0),1))</f>
        <v>1</v>
      </c>
      <c r="G211" s="107" t="str">
        <f aca="false">INDEX(Book_Type,MATCH($B211,Book,0),1)</f>
        <v>PHY</v>
      </c>
      <c r="H211" s="107" t="str">
        <f aca="false">$F211&amp;$G211</f>
        <v>1PHY</v>
      </c>
    </row>
    <row r="212" customFormat="false" ht="12.75" hidden="false" customHeight="false" outlineLevel="0" collapsed="false">
      <c r="A212" s="106" t="n">
        <v>36921</v>
      </c>
      <c r="B212" s="107" t="s">
        <v>58</v>
      </c>
      <c r="C212" s="107" t="s">
        <v>119</v>
      </c>
      <c r="D212" s="107" t="n">
        <v>-315.2139</v>
      </c>
      <c r="E212" s="107" t="n">
        <v>-315.2139</v>
      </c>
      <c r="F212" s="107" t="n">
        <f aca="false">IF(REF_DT&lt;PromptMonth,1,INDEX(BucketTable,MATCH($A212,SumMonths,0),1))</f>
        <v>1</v>
      </c>
      <c r="G212" s="107" t="str">
        <f aca="false">INDEX(Book_Type,MATCH($B212,Book,0),1)</f>
        <v>PHY</v>
      </c>
      <c r="H212" s="107" t="str">
        <f aca="false">$F212&amp;$G212</f>
        <v>1PHY</v>
      </c>
    </row>
    <row r="213" customFormat="false" ht="12.75" hidden="false" customHeight="false" outlineLevel="0" collapsed="false">
      <c r="A213" s="106" t="n">
        <v>36921</v>
      </c>
      <c r="B213" s="107" t="s">
        <v>58</v>
      </c>
      <c r="C213" s="107" t="s">
        <v>111</v>
      </c>
      <c r="D213" s="107" t="n">
        <v>0</v>
      </c>
      <c r="E213" s="107" t="n">
        <v>0</v>
      </c>
      <c r="F213" s="107" t="n">
        <f aca="false">IF(REF_DT&lt;PromptMonth,1,INDEX(BucketTable,MATCH($A213,SumMonths,0),1))</f>
        <v>1</v>
      </c>
      <c r="G213" s="107" t="str">
        <f aca="false">INDEX(Book_Type,MATCH($B213,Book,0),1)</f>
        <v>PHY</v>
      </c>
      <c r="H213" s="107" t="str">
        <f aca="false">$F213&amp;$G213</f>
        <v>1PHY</v>
      </c>
    </row>
    <row r="214" customFormat="false" ht="12.75" hidden="false" customHeight="false" outlineLevel="0" collapsed="false">
      <c r="A214" s="106" t="n">
        <v>36922</v>
      </c>
      <c r="B214" s="107" t="s">
        <v>58</v>
      </c>
      <c r="C214" s="107" t="s">
        <v>113</v>
      </c>
      <c r="D214" s="107" t="n">
        <v>32590.321</v>
      </c>
      <c r="E214" s="107" t="n">
        <v>32590.321</v>
      </c>
      <c r="F214" s="107" t="n">
        <f aca="false">IF(REF_DT&lt;PromptMonth,1,INDEX(BucketTable,MATCH($A214,SumMonths,0),1))</f>
        <v>1</v>
      </c>
      <c r="G214" s="107" t="str">
        <f aca="false">INDEX(Book_Type,MATCH($B214,Book,0),1)</f>
        <v>PHY</v>
      </c>
      <c r="H214" s="107" t="str">
        <f aca="false">$F214&amp;$G214</f>
        <v>1PHY</v>
      </c>
    </row>
    <row r="215" customFormat="false" ht="12.75" hidden="false" customHeight="false" outlineLevel="0" collapsed="false">
      <c r="A215" s="106" t="n">
        <v>36922</v>
      </c>
      <c r="B215" s="107" t="s">
        <v>58</v>
      </c>
      <c r="C215" s="107" t="s">
        <v>117</v>
      </c>
      <c r="D215" s="107" t="n">
        <v>5161.7502</v>
      </c>
      <c r="E215" s="107" t="n">
        <v>5161.7502</v>
      </c>
      <c r="F215" s="107" t="n">
        <f aca="false">IF(REF_DT&lt;PromptMonth,1,INDEX(BucketTable,MATCH($A215,SumMonths,0),1))</f>
        <v>1</v>
      </c>
      <c r="G215" s="107" t="str">
        <f aca="false">INDEX(Book_Type,MATCH($B215,Book,0),1)</f>
        <v>PHY</v>
      </c>
      <c r="H215" s="107" t="str">
        <f aca="false">$F215&amp;$G215</f>
        <v>1PHY</v>
      </c>
    </row>
    <row r="216" customFormat="false" ht="12.75" hidden="false" customHeight="false" outlineLevel="0" collapsed="false">
      <c r="A216" s="106" t="n">
        <v>36922</v>
      </c>
      <c r="B216" s="107" t="s">
        <v>58</v>
      </c>
      <c r="C216" s="107" t="s">
        <v>121</v>
      </c>
      <c r="D216" s="107" t="n">
        <v>4.9718</v>
      </c>
      <c r="E216" s="107" t="n">
        <v>4.9718</v>
      </c>
      <c r="F216" s="107" t="n">
        <f aca="false">IF(REF_DT&lt;PromptMonth,1,INDEX(BucketTable,MATCH($A216,SumMonths,0),1))</f>
        <v>1</v>
      </c>
      <c r="G216" s="107" t="str">
        <f aca="false">INDEX(Book_Type,MATCH($B216,Book,0),1)</f>
        <v>PHY</v>
      </c>
      <c r="H216" s="107" t="str">
        <f aca="false">$F216&amp;$G216</f>
        <v>1PHY</v>
      </c>
    </row>
    <row r="217" customFormat="false" ht="12.75" hidden="false" customHeight="false" outlineLevel="0" collapsed="false">
      <c r="A217" s="106" t="n">
        <v>36922</v>
      </c>
      <c r="B217" s="107" t="s">
        <v>58</v>
      </c>
      <c r="C217" s="107" t="s">
        <v>119</v>
      </c>
      <c r="D217" s="107" t="n">
        <v>-318.1969</v>
      </c>
      <c r="E217" s="107" t="n">
        <v>-318.1969</v>
      </c>
      <c r="F217" s="107" t="n">
        <f aca="false">IF(REF_DT&lt;PromptMonth,1,INDEX(BucketTable,MATCH($A217,SumMonths,0),1))</f>
        <v>1</v>
      </c>
      <c r="G217" s="107" t="str">
        <f aca="false">INDEX(Book_Type,MATCH($B217,Book,0),1)</f>
        <v>PHY</v>
      </c>
      <c r="H217" s="107" t="str">
        <f aca="false">$F217&amp;$G217</f>
        <v>1PHY</v>
      </c>
    </row>
    <row r="218" customFormat="false" ht="12.75" hidden="false" customHeight="false" outlineLevel="0" collapsed="false">
      <c r="A218" s="106" t="n">
        <v>36922</v>
      </c>
      <c r="B218" s="107" t="s">
        <v>58</v>
      </c>
      <c r="C218" s="107" t="s">
        <v>111</v>
      </c>
      <c r="D218" s="107" t="n">
        <v>0</v>
      </c>
      <c r="E218" s="107" t="n">
        <v>0</v>
      </c>
      <c r="F218" s="107" t="n">
        <f aca="false">IF(REF_DT&lt;PromptMonth,1,INDEX(BucketTable,MATCH($A218,SumMonths,0),1))</f>
        <v>1</v>
      </c>
      <c r="G218" s="107" t="str">
        <f aca="false">INDEX(Book_Type,MATCH($B218,Book,0),1)</f>
        <v>PHY</v>
      </c>
      <c r="H218" s="107" t="str">
        <f aca="false">$F218&amp;$G218</f>
        <v>1PHY</v>
      </c>
    </row>
    <row r="219" customFormat="false" ht="12.75" hidden="false" customHeight="false" outlineLevel="0" collapsed="false">
      <c r="A219" s="106" t="n">
        <v>36892</v>
      </c>
      <c r="B219" s="107" t="s">
        <v>43</v>
      </c>
      <c r="C219" s="107" t="s">
        <v>110</v>
      </c>
      <c r="D219" s="107" t="n">
        <v>0</v>
      </c>
      <c r="E219" s="107" t="n">
        <v>0</v>
      </c>
      <c r="F219" s="107" t="n">
        <f aca="false">IF(REF_DT&lt;PromptMonth,1,INDEX(BucketTable,MATCH($A219,SumMonths,0),1))</f>
        <v>1</v>
      </c>
      <c r="G219" s="107" t="str">
        <f aca="false">INDEX(Book_Type,MATCH($B219,Book,0),1)</f>
        <v>D</v>
      </c>
      <c r="H219" s="107" t="str">
        <f aca="false">$F219&amp;$G219</f>
        <v>1D</v>
      </c>
    </row>
    <row r="220" customFormat="false" ht="12.75" hidden="false" customHeight="false" outlineLevel="0" collapsed="false">
      <c r="A220" s="106" t="n">
        <v>36923</v>
      </c>
      <c r="B220" s="107" t="s">
        <v>43</v>
      </c>
      <c r="C220" s="107" t="s">
        <v>110</v>
      </c>
      <c r="D220" s="107" t="n">
        <v>0</v>
      </c>
      <c r="E220" s="107" t="n">
        <v>0</v>
      </c>
      <c r="F220" s="107" t="n">
        <f aca="false">IF(REF_DT&lt;PromptMonth,1,INDEX(BucketTable,MATCH($A220,SumMonths,0),1))</f>
        <v>2</v>
      </c>
      <c r="G220" s="107" t="str">
        <f aca="false">INDEX(Book_Type,MATCH($B220,Book,0),1)</f>
        <v>D</v>
      </c>
      <c r="H220" s="107" t="str">
        <f aca="false">$F220&amp;$G220</f>
        <v>2D</v>
      </c>
    </row>
    <row r="221" customFormat="false" ht="12.75" hidden="false" customHeight="false" outlineLevel="0" collapsed="false">
      <c r="A221" s="106" t="n">
        <v>36923</v>
      </c>
      <c r="B221" s="107" t="s">
        <v>43</v>
      </c>
      <c r="C221" s="107" t="s">
        <v>112</v>
      </c>
      <c r="D221" s="107" t="n">
        <v>0</v>
      </c>
      <c r="E221" s="107" t="n">
        <v>0</v>
      </c>
      <c r="F221" s="107" t="n">
        <f aca="false">IF(REF_DT&lt;PromptMonth,1,INDEX(BucketTable,MATCH($A221,SumMonths,0),1))</f>
        <v>2</v>
      </c>
      <c r="G221" s="107" t="str">
        <f aca="false">INDEX(Book_Type,MATCH($B221,Book,0),1)</f>
        <v>D</v>
      </c>
      <c r="H221" s="107" t="str">
        <f aca="false">$F221&amp;$G221</f>
        <v>2D</v>
      </c>
    </row>
    <row r="222" customFormat="false" ht="12.75" hidden="false" customHeight="false" outlineLevel="0" collapsed="false">
      <c r="A222" s="106" t="n">
        <v>36982</v>
      </c>
      <c r="B222" s="107" t="s">
        <v>43</v>
      </c>
      <c r="C222" s="107" t="s">
        <v>112</v>
      </c>
      <c r="D222" s="107" t="n">
        <v>0</v>
      </c>
      <c r="E222" s="107" t="n">
        <v>0</v>
      </c>
      <c r="F222" s="107" t="n">
        <f aca="false">IF(REF_DT&lt;PromptMonth,1,INDEX(BucketTable,MATCH($A222,SumMonths,0),1))</f>
        <v>4</v>
      </c>
      <c r="G222" s="107" t="str">
        <f aca="false">INDEX(Book_Type,MATCH($B222,Book,0),1)</f>
        <v>D</v>
      </c>
      <c r="H222" s="107" t="str">
        <f aca="false">$F222&amp;$G222</f>
        <v>4D</v>
      </c>
    </row>
    <row r="223" customFormat="false" ht="12.75" hidden="false" customHeight="false" outlineLevel="0" collapsed="false">
      <c r="A223" s="106" t="n">
        <v>37012</v>
      </c>
      <c r="B223" s="107" t="s">
        <v>43</v>
      </c>
      <c r="C223" s="107" t="s">
        <v>122</v>
      </c>
      <c r="D223" s="107" t="n">
        <v>0</v>
      </c>
      <c r="E223" s="107" t="n">
        <v>0</v>
      </c>
      <c r="F223" s="107" t="n">
        <f aca="false">IF(REF_DT&lt;PromptMonth,1,INDEX(BucketTable,MATCH($A223,SumMonths,0),1))</f>
        <v>5</v>
      </c>
      <c r="G223" s="107" t="str">
        <f aca="false">INDEX(Book_Type,MATCH($B223,Book,0),1)</f>
        <v>D</v>
      </c>
      <c r="H223" s="107" t="str">
        <f aca="false">$F223&amp;$G223</f>
        <v>5D</v>
      </c>
    </row>
    <row r="224" customFormat="false" ht="12.75" hidden="false" customHeight="false" outlineLevel="0" collapsed="false">
      <c r="A224" s="106" t="n">
        <v>37012</v>
      </c>
      <c r="B224" s="107" t="s">
        <v>43</v>
      </c>
      <c r="C224" s="107" t="s">
        <v>123</v>
      </c>
      <c r="D224" s="107" t="n">
        <v>0</v>
      </c>
      <c r="E224" s="107" t="n">
        <v>0</v>
      </c>
      <c r="F224" s="107" t="n">
        <f aca="false">IF(REF_DT&lt;PromptMonth,1,INDEX(BucketTable,MATCH($A224,SumMonths,0),1))</f>
        <v>5</v>
      </c>
      <c r="G224" s="107" t="str">
        <f aca="false">INDEX(Book_Type,MATCH($B224,Book,0),1)</f>
        <v>D</v>
      </c>
      <c r="H224" s="107" t="str">
        <f aca="false">$F224&amp;$G224</f>
        <v>5D</v>
      </c>
    </row>
    <row r="225" customFormat="false" ht="12.75" hidden="false" customHeight="false" outlineLevel="0" collapsed="false">
      <c r="A225" s="106" t="n">
        <v>37043</v>
      </c>
      <c r="B225" s="107" t="s">
        <v>43</v>
      </c>
      <c r="C225" s="107" t="s">
        <v>122</v>
      </c>
      <c r="D225" s="107" t="n">
        <v>0</v>
      </c>
      <c r="E225" s="107" t="n">
        <v>0</v>
      </c>
      <c r="F225" s="107" t="n">
        <f aca="false">IF(REF_DT&lt;PromptMonth,1,INDEX(BucketTable,MATCH($A225,SumMonths,0),1))</f>
        <v>6</v>
      </c>
      <c r="G225" s="107" t="str">
        <f aca="false">INDEX(Book_Type,MATCH($B225,Book,0),1)</f>
        <v>D</v>
      </c>
      <c r="H225" s="107" t="str">
        <f aca="false">$F225&amp;$G225</f>
        <v>6D</v>
      </c>
    </row>
    <row r="226" customFormat="false" ht="12.75" hidden="false" customHeight="false" outlineLevel="0" collapsed="false">
      <c r="A226" s="106" t="n">
        <v>37043</v>
      </c>
      <c r="B226" s="107" t="s">
        <v>43</v>
      </c>
      <c r="C226" s="107" t="s">
        <v>123</v>
      </c>
      <c r="D226" s="107" t="n">
        <v>0</v>
      </c>
      <c r="E226" s="107" t="n">
        <v>0</v>
      </c>
      <c r="F226" s="107" t="n">
        <f aca="false">IF(REF_DT&lt;PromptMonth,1,INDEX(BucketTable,MATCH($A226,SumMonths,0),1))</f>
        <v>6</v>
      </c>
      <c r="G226" s="107" t="str">
        <f aca="false">INDEX(Book_Type,MATCH($B226,Book,0),1)</f>
        <v>D</v>
      </c>
      <c r="H226" s="107" t="str">
        <f aca="false">$F226&amp;$G226</f>
        <v>6D</v>
      </c>
    </row>
    <row r="227" customFormat="false" ht="12.75" hidden="false" customHeight="false" outlineLevel="0" collapsed="false">
      <c r="A227" s="106" t="n">
        <v>37073</v>
      </c>
      <c r="B227" s="107" t="s">
        <v>43</v>
      </c>
      <c r="C227" s="107" t="s">
        <v>122</v>
      </c>
      <c r="D227" s="107" t="n">
        <v>0</v>
      </c>
      <c r="E227" s="107" t="n">
        <v>0</v>
      </c>
      <c r="F227" s="107" t="n">
        <f aca="false">IF(REF_DT&lt;PromptMonth,1,INDEX(BucketTable,MATCH($A227,SumMonths,0),1))</f>
        <v>7</v>
      </c>
      <c r="G227" s="107" t="str">
        <f aca="false">INDEX(Book_Type,MATCH($B227,Book,0),1)</f>
        <v>D</v>
      </c>
      <c r="H227" s="107" t="str">
        <f aca="false">$F227&amp;$G227</f>
        <v>7D</v>
      </c>
    </row>
    <row r="228" customFormat="false" ht="12.75" hidden="false" customHeight="false" outlineLevel="0" collapsed="false">
      <c r="A228" s="106" t="n">
        <v>37073</v>
      </c>
      <c r="B228" s="107" t="s">
        <v>43</v>
      </c>
      <c r="C228" s="107" t="s">
        <v>123</v>
      </c>
      <c r="D228" s="107" t="n">
        <v>0</v>
      </c>
      <c r="E228" s="107" t="n">
        <v>0</v>
      </c>
      <c r="F228" s="107" t="n">
        <f aca="false">IF(REF_DT&lt;PromptMonth,1,INDEX(BucketTable,MATCH($A228,SumMonths,0),1))</f>
        <v>7</v>
      </c>
      <c r="G228" s="107" t="str">
        <f aca="false">INDEX(Book_Type,MATCH($B228,Book,0),1)</f>
        <v>D</v>
      </c>
      <c r="H228" s="107" t="str">
        <f aca="false">$F228&amp;$G228</f>
        <v>7D</v>
      </c>
    </row>
    <row r="229" customFormat="false" ht="12.75" hidden="false" customHeight="false" outlineLevel="0" collapsed="false">
      <c r="A229" s="106" t="n">
        <v>37104</v>
      </c>
      <c r="B229" s="107" t="s">
        <v>43</v>
      </c>
      <c r="C229" s="107" t="s">
        <v>122</v>
      </c>
      <c r="D229" s="107" t="n">
        <v>0</v>
      </c>
      <c r="E229" s="107" t="n">
        <v>0</v>
      </c>
      <c r="F229" s="107" t="n">
        <f aca="false">IF(REF_DT&lt;PromptMonth,1,INDEX(BucketTable,MATCH($A229,SumMonths,0),1))</f>
        <v>8</v>
      </c>
      <c r="G229" s="107" t="str">
        <f aca="false">INDEX(Book_Type,MATCH($B229,Book,0),1)</f>
        <v>D</v>
      </c>
      <c r="H229" s="107" t="str">
        <f aca="false">$F229&amp;$G229</f>
        <v>8D</v>
      </c>
    </row>
    <row r="230" customFormat="false" ht="12.75" hidden="false" customHeight="false" outlineLevel="0" collapsed="false">
      <c r="A230" s="106" t="n">
        <v>37104</v>
      </c>
      <c r="B230" s="107" t="s">
        <v>43</v>
      </c>
      <c r="C230" s="107" t="s">
        <v>123</v>
      </c>
      <c r="D230" s="107" t="n">
        <v>0</v>
      </c>
      <c r="E230" s="107" t="n">
        <v>0</v>
      </c>
      <c r="F230" s="107" t="n">
        <f aca="false">IF(REF_DT&lt;PromptMonth,1,INDEX(BucketTable,MATCH($A230,SumMonths,0),1))</f>
        <v>8</v>
      </c>
      <c r="G230" s="107" t="str">
        <f aca="false">INDEX(Book_Type,MATCH($B230,Book,0),1)</f>
        <v>D</v>
      </c>
      <c r="H230" s="107" t="str">
        <f aca="false">$F230&amp;$G230</f>
        <v>8D</v>
      </c>
    </row>
    <row r="231" customFormat="false" ht="12.75" hidden="false" customHeight="false" outlineLevel="0" collapsed="false">
      <c r="A231" s="106" t="n">
        <v>37135</v>
      </c>
      <c r="B231" s="107" t="s">
        <v>43</v>
      </c>
      <c r="C231" s="107" t="s">
        <v>122</v>
      </c>
      <c r="D231" s="107" t="n">
        <v>0</v>
      </c>
      <c r="E231" s="107" t="n">
        <v>0</v>
      </c>
      <c r="F231" s="107" t="n">
        <f aca="false">IF(REF_DT&lt;PromptMonth,1,INDEX(BucketTable,MATCH($A231,SumMonths,0),1))</f>
        <v>8</v>
      </c>
      <c r="G231" s="107" t="str">
        <f aca="false">INDEX(Book_Type,MATCH($B231,Book,0),1)</f>
        <v>D</v>
      </c>
      <c r="H231" s="107" t="str">
        <f aca="false">$F231&amp;$G231</f>
        <v>8D</v>
      </c>
    </row>
    <row r="232" customFormat="false" ht="12.75" hidden="false" customHeight="false" outlineLevel="0" collapsed="false">
      <c r="A232" s="106" t="n">
        <v>37135</v>
      </c>
      <c r="B232" s="107" t="s">
        <v>43</v>
      </c>
      <c r="C232" s="107" t="s">
        <v>123</v>
      </c>
      <c r="D232" s="107" t="n">
        <v>0</v>
      </c>
      <c r="E232" s="107" t="n">
        <v>0</v>
      </c>
      <c r="F232" s="107" t="n">
        <f aca="false">IF(REF_DT&lt;PromptMonth,1,INDEX(BucketTable,MATCH($A232,SumMonths,0),1))</f>
        <v>8</v>
      </c>
      <c r="G232" s="107" t="str">
        <f aca="false">INDEX(Book_Type,MATCH($B232,Book,0),1)</f>
        <v>D</v>
      </c>
      <c r="H232" s="107" t="str">
        <f aca="false">$F232&amp;$G232</f>
        <v>8D</v>
      </c>
    </row>
    <row r="233" customFormat="false" ht="12.75" hidden="false" customHeight="false" outlineLevel="0" collapsed="false">
      <c r="A233" s="106" t="n">
        <v>37165</v>
      </c>
      <c r="B233" s="107" t="s">
        <v>43</v>
      </c>
      <c r="C233" s="107" t="s">
        <v>122</v>
      </c>
      <c r="D233" s="107" t="n">
        <v>0</v>
      </c>
      <c r="E233" s="107" t="n">
        <v>0</v>
      </c>
      <c r="F233" s="107" t="n">
        <f aca="false">IF(REF_DT&lt;PromptMonth,1,INDEX(BucketTable,MATCH($A233,SumMonths,0),1))</f>
        <v>8</v>
      </c>
      <c r="G233" s="107" t="str">
        <f aca="false">INDEX(Book_Type,MATCH($B233,Book,0),1)</f>
        <v>D</v>
      </c>
      <c r="H233" s="107" t="str">
        <f aca="false">$F233&amp;$G233</f>
        <v>8D</v>
      </c>
    </row>
    <row r="234" customFormat="false" ht="12.75" hidden="false" customHeight="false" outlineLevel="0" collapsed="false">
      <c r="A234" s="106" t="n">
        <v>37165</v>
      </c>
      <c r="B234" s="107" t="s">
        <v>43</v>
      </c>
      <c r="C234" s="107" t="s">
        <v>123</v>
      </c>
      <c r="D234" s="107" t="n">
        <v>0</v>
      </c>
      <c r="E234" s="107" t="n">
        <v>0</v>
      </c>
      <c r="F234" s="107" t="n">
        <f aca="false">IF(REF_DT&lt;PromptMonth,1,INDEX(BucketTable,MATCH($A234,SumMonths,0),1))</f>
        <v>8</v>
      </c>
      <c r="G234" s="107" t="str">
        <f aca="false">INDEX(Book_Type,MATCH($B234,Book,0),1)</f>
        <v>D</v>
      </c>
      <c r="H234" s="107" t="str">
        <f aca="false">$F234&amp;$G234</f>
        <v>8D</v>
      </c>
    </row>
    <row r="235" customFormat="false" ht="12.75" hidden="false" customHeight="false" outlineLevel="0" collapsed="false">
      <c r="A235" s="106" t="n">
        <v>37377</v>
      </c>
      <c r="B235" s="107" t="s">
        <v>43</v>
      </c>
      <c r="C235" s="107" t="s">
        <v>122</v>
      </c>
      <c r="D235" s="107" t="n">
        <v>0</v>
      </c>
      <c r="E235" s="107" t="n">
        <v>0</v>
      </c>
      <c r="F235" s="107" t="n">
        <f aca="false">IF(REF_DT&lt;PromptMonth,1,INDEX(BucketTable,MATCH($A235,SumMonths,0),1))</f>
        <v>9</v>
      </c>
      <c r="G235" s="107" t="str">
        <f aca="false">INDEX(Book_Type,MATCH($B235,Book,0),1)</f>
        <v>D</v>
      </c>
      <c r="H235" s="107" t="str">
        <f aca="false">$F235&amp;$G235</f>
        <v>9D</v>
      </c>
    </row>
    <row r="236" customFormat="false" ht="12.75" hidden="false" customHeight="false" outlineLevel="0" collapsed="false">
      <c r="A236" s="106" t="n">
        <v>37377</v>
      </c>
      <c r="B236" s="107" t="s">
        <v>43</v>
      </c>
      <c r="C236" s="107" t="s">
        <v>123</v>
      </c>
      <c r="D236" s="107" t="n">
        <v>0</v>
      </c>
      <c r="E236" s="107" t="n">
        <v>0</v>
      </c>
      <c r="F236" s="107" t="n">
        <f aca="false">IF(REF_DT&lt;PromptMonth,1,INDEX(BucketTable,MATCH($A236,SumMonths,0),1))</f>
        <v>9</v>
      </c>
      <c r="G236" s="107" t="str">
        <f aca="false">INDEX(Book_Type,MATCH($B236,Book,0),1)</f>
        <v>D</v>
      </c>
      <c r="H236" s="107" t="str">
        <f aca="false">$F236&amp;$G236</f>
        <v>9D</v>
      </c>
    </row>
    <row r="237" customFormat="false" ht="12.75" hidden="false" customHeight="false" outlineLevel="0" collapsed="false">
      <c r="A237" s="106" t="n">
        <v>37408</v>
      </c>
      <c r="B237" s="107" t="s">
        <v>43</v>
      </c>
      <c r="C237" s="107" t="s">
        <v>122</v>
      </c>
      <c r="D237" s="107" t="n">
        <v>0</v>
      </c>
      <c r="E237" s="107" t="n">
        <v>0</v>
      </c>
      <c r="F237" s="107" t="n">
        <f aca="false">IF(REF_DT&lt;PromptMonth,1,INDEX(BucketTable,MATCH($A237,SumMonths,0),1))</f>
        <v>9</v>
      </c>
      <c r="G237" s="107" t="str">
        <f aca="false">INDEX(Book_Type,MATCH($B237,Book,0),1)</f>
        <v>D</v>
      </c>
      <c r="H237" s="107" t="str">
        <f aca="false">$F237&amp;$G237</f>
        <v>9D</v>
      </c>
    </row>
    <row r="238" customFormat="false" ht="12.75" hidden="false" customHeight="false" outlineLevel="0" collapsed="false">
      <c r="A238" s="106" t="n">
        <v>37408</v>
      </c>
      <c r="B238" s="107" t="s">
        <v>43</v>
      </c>
      <c r="C238" s="107" t="s">
        <v>123</v>
      </c>
      <c r="D238" s="107" t="n">
        <v>0</v>
      </c>
      <c r="E238" s="107" t="n">
        <v>0</v>
      </c>
      <c r="F238" s="107" t="n">
        <f aca="false">IF(REF_DT&lt;PromptMonth,1,INDEX(BucketTable,MATCH($A238,SumMonths,0),1))</f>
        <v>9</v>
      </c>
      <c r="G238" s="107" t="str">
        <f aca="false">INDEX(Book_Type,MATCH($B238,Book,0),1)</f>
        <v>D</v>
      </c>
      <c r="H238" s="107" t="str">
        <f aca="false">$F238&amp;$G238</f>
        <v>9D</v>
      </c>
    </row>
    <row r="239" customFormat="false" ht="12.75" hidden="false" customHeight="false" outlineLevel="0" collapsed="false">
      <c r="A239" s="106" t="n">
        <v>37438</v>
      </c>
      <c r="B239" s="107" t="s">
        <v>43</v>
      </c>
      <c r="C239" s="107" t="s">
        <v>122</v>
      </c>
      <c r="D239" s="107" t="n">
        <v>0</v>
      </c>
      <c r="E239" s="107" t="n">
        <v>0</v>
      </c>
      <c r="F239" s="107" t="n">
        <f aca="false">IF(REF_DT&lt;PromptMonth,1,INDEX(BucketTable,MATCH($A239,SumMonths,0),1))</f>
        <v>9</v>
      </c>
      <c r="G239" s="107" t="str">
        <f aca="false">INDEX(Book_Type,MATCH($B239,Book,0),1)</f>
        <v>D</v>
      </c>
      <c r="H239" s="107" t="str">
        <f aca="false">$F239&amp;$G239</f>
        <v>9D</v>
      </c>
    </row>
    <row r="240" customFormat="false" ht="12.75" hidden="false" customHeight="false" outlineLevel="0" collapsed="false">
      <c r="A240" s="106" t="n">
        <v>37438</v>
      </c>
      <c r="B240" s="107" t="s">
        <v>43</v>
      </c>
      <c r="C240" s="107" t="s">
        <v>123</v>
      </c>
      <c r="D240" s="107" t="n">
        <v>0</v>
      </c>
      <c r="E240" s="107" t="n">
        <v>0</v>
      </c>
      <c r="F240" s="107" t="n">
        <f aca="false">IF(REF_DT&lt;PromptMonth,1,INDEX(BucketTable,MATCH($A240,SumMonths,0),1))</f>
        <v>9</v>
      </c>
      <c r="G240" s="107" t="str">
        <f aca="false">INDEX(Book_Type,MATCH($B240,Book,0),1)</f>
        <v>D</v>
      </c>
      <c r="H240" s="107" t="str">
        <f aca="false">$F240&amp;$G240</f>
        <v>9D</v>
      </c>
    </row>
    <row r="241" customFormat="false" ht="12.75" hidden="false" customHeight="false" outlineLevel="0" collapsed="false">
      <c r="A241" s="106" t="n">
        <v>37469</v>
      </c>
      <c r="B241" s="107" t="s">
        <v>43</v>
      </c>
      <c r="C241" s="107" t="s">
        <v>122</v>
      </c>
      <c r="D241" s="107" t="n">
        <v>0</v>
      </c>
      <c r="E241" s="107" t="n">
        <v>0</v>
      </c>
      <c r="F241" s="107" t="n">
        <f aca="false">IF(REF_DT&lt;PromptMonth,1,INDEX(BucketTable,MATCH($A241,SumMonths,0),1))</f>
        <v>9</v>
      </c>
      <c r="G241" s="107" t="str">
        <f aca="false">INDEX(Book_Type,MATCH($B241,Book,0),1)</f>
        <v>D</v>
      </c>
      <c r="H241" s="107" t="str">
        <f aca="false">$F241&amp;$G241</f>
        <v>9D</v>
      </c>
    </row>
    <row r="242" customFormat="false" ht="12.75" hidden="false" customHeight="false" outlineLevel="0" collapsed="false">
      <c r="A242" s="106" t="n">
        <v>37469</v>
      </c>
      <c r="B242" s="107" t="s">
        <v>43</v>
      </c>
      <c r="C242" s="107" t="s">
        <v>123</v>
      </c>
      <c r="D242" s="107" t="n">
        <v>0</v>
      </c>
      <c r="E242" s="107" t="n">
        <v>0</v>
      </c>
      <c r="F242" s="107" t="n">
        <f aca="false">IF(REF_DT&lt;PromptMonth,1,INDEX(BucketTable,MATCH($A242,SumMonths,0),1))</f>
        <v>9</v>
      </c>
      <c r="G242" s="107" t="str">
        <f aca="false">INDEX(Book_Type,MATCH($B242,Book,0),1)</f>
        <v>D</v>
      </c>
      <c r="H242" s="107" t="str">
        <f aca="false">$F242&amp;$G242</f>
        <v>9D</v>
      </c>
    </row>
    <row r="243" customFormat="false" ht="12.75" hidden="false" customHeight="false" outlineLevel="0" collapsed="false">
      <c r="A243" s="106" t="n">
        <v>37500</v>
      </c>
      <c r="B243" s="107" t="s">
        <v>43</v>
      </c>
      <c r="C243" s="107" t="s">
        <v>122</v>
      </c>
      <c r="D243" s="107" t="n">
        <v>0</v>
      </c>
      <c r="E243" s="107" t="n">
        <v>0</v>
      </c>
      <c r="F243" s="107" t="n">
        <f aca="false">IF(REF_DT&lt;PromptMonth,1,INDEX(BucketTable,MATCH($A243,SumMonths,0),1))</f>
        <v>9</v>
      </c>
      <c r="G243" s="107" t="str">
        <f aca="false">INDEX(Book_Type,MATCH($B243,Book,0),1)</f>
        <v>D</v>
      </c>
      <c r="H243" s="107" t="str">
        <f aca="false">$F243&amp;$G243</f>
        <v>9D</v>
      </c>
    </row>
    <row r="244" customFormat="false" ht="12.75" hidden="false" customHeight="false" outlineLevel="0" collapsed="false">
      <c r="A244" s="106" t="n">
        <v>37500</v>
      </c>
      <c r="B244" s="107" t="s">
        <v>43</v>
      </c>
      <c r="C244" s="107" t="s">
        <v>123</v>
      </c>
      <c r="D244" s="107" t="n">
        <v>0</v>
      </c>
      <c r="E244" s="107" t="n">
        <v>0</v>
      </c>
      <c r="F244" s="107" t="n">
        <f aca="false">IF(REF_DT&lt;PromptMonth,1,INDEX(BucketTable,MATCH($A244,SumMonths,0),1))</f>
        <v>9</v>
      </c>
      <c r="G244" s="107" t="str">
        <f aca="false">INDEX(Book_Type,MATCH($B244,Book,0),1)</f>
        <v>D</v>
      </c>
      <c r="H244" s="107" t="str">
        <f aca="false">$F244&amp;$G244</f>
        <v>9D</v>
      </c>
    </row>
    <row r="245" customFormat="false" ht="12.75" hidden="false" customHeight="false" outlineLevel="0" collapsed="false">
      <c r="A245" s="106" t="n">
        <v>37530</v>
      </c>
      <c r="B245" s="107" t="s">
        <v>43</v>
      </c>
      <c r="C245" s="107" t="s">
        <v>122</v>
      </c>
      <c r="D245" s="107" t="n">
        <v>0</v>
      </c>
      <c r="E245" s="107" t="n">
        <v>0</v>
      </c>
      <c r="F245" s="107" t="n">
        <f aca="false">IF(REF_DT&lt;PromptMonth,1,INDEX(BucketTable,MATCH($A245,SumMonths,0),1))</f>
        <v>9</v>
      </c>
      <c r="G245" s="107" t="str">
        <f aca="false">INDEX(Book_Type,MATCH($B245,Book,0),1)</f>
        <v>D</v>
      </c>
      <c r="H245" s="107" t="str">
        <f aca="false">$F245&amp;$G245</f>
        <v>9D</v>
      </c>
    </row>
    <row r="246" customFormat="false" ht="12.75" hidden="false" customHeight="false" outlineLevel="0" collapsed="false">
      <c r="A246" s="106" t="n">
        <v>37530</v>
      </c>
      <c r="B246" s="107" t="s">
        <v>43</v>
      </c>
      <c r="C246" s="107" t="s">
        <v>123</v>
      </c>
      <c r="D246" s="107" t="n">
        <v>0</v>
      </c>
      <c r="E246" s="107" t="n">
        <v>0</v>
      </c>
      <c r="F246" s="107" t="n">
        <f aca="false">IF(REF_DT&lt;PromptMonth,1,INDEX(BucketTable,MATCH($A246,SumMonths,0),1))</f>
        <v>9</v>
      </c>
      <c r="G246" s="107" t="str">
        <f aca="false">INDEX(Book_Type,MATCH($B246,Book,0),1)</f>
        <v>D</v>
      </c>
      <c r="H246" s="107" t="str">
        <f aca="false">$F246&amp;$G246</f>
        <v>9D</v>
      </c>
    </row>
    <row r="247" customFormat="false" ht="12.75" hidden="false" customHeight="false" outlineLevel="0" collapsed="false">
      <c r="A247" s="106" t="n">
        <v>36892</v>
      </c>
      <c r="B247" s="107" t="s">
        <v>44</v>
      </c>
      <c r="C247" s="107" t="s">
        <v>124</v>
      </c>
      <c r="D247" s="107" t="n">
        <v>0</v>
      </c>
      <c r="E247" s="107" t="n">
        <v>0</v>
      </c>
      <c r="F247" s="107" t="n">
        <f aca="false">IF(REF_DT&lt;PromptMonth,1,INDEX(BucketTable,MATCH($A247,SumMonths,0),1))</f>
        <v>1</v>
      </c>
      <c r="G247" s="107" t="str">
        <f aca="false">INDEX(Book_Type,MATCH($B247,Book,0),1)</f>
        <v>I</v>
      </c>
      <c r="H247" s="107" t="str">
        <f aca="false">$F247&amp;$G247</f>
        <v>1I</v>
      </c>
    </row>
    <row r="248" customFormat="false" ht="12.75" hidden="false" customHeight="false" outlineLevel="0" collapsed="false">
      <c r="A248" s="106" t="n">
        <v>36892</v>
      </c>
      <c r="B248" s="107" t="s">
        <v>44</v>
      </c>
      <c r="C248" s="107" t="s">
        <v>110</v>
      </c>
      <c r="D248" s="107" t="n">
        <v>0</v>
      </c>
      <c r="E248" s="107" t="n">
        <v>0</v>
      </c>
      <c r="F248" s="107" t="n">
        <f aca="false">IF(REF_DT&lt;PromptMonth,1,INDEX(BucketTable,MATCH($A248,SumMonths,0),1))</f>
        <v>1</v>
      </c>
      <c r="G248" s="107" t="str">
        <f aca="false">INDEX(Book_Type,MATCH($B248,Book,0),1)</f>
        <v>I</v>
      </c>
      <c r="H248" s="107" t="str">
        <f aca="false">$F248&amp;$G248</f>
        <v>1I</v>
      </c>
    </row>
    <row r="249" customFormat="false" ht="12.75" hidden="false" customHeight="false" outlineLevel="0" collapsed="false">
      <c r="A249" s="106" t="n">
        <v>36923</v>
      </c>
      <c r="B249" s="107" t="s">
        <v>44</v>
      </c>
      <c r="C249" s="107" t="s">
        <v>124</v>
      </c>
      <c r="D249" s="107" t="n">
        <v>0</v>
      </c>
      <c r="E249" s="107" t="n">
        <v>0</v>
      </c>
      <c r="F249" s="107" t="n">
        <f aca="false">IF(REF_DT&lt;PromptMonth,1,INDEX(BucketTable,MATCH($A249,SumMonths,0),1))</f>
        <v>2</v>
      </c>
      <c r="G249" s="107" t="str">
        <f aca="false">INDEX(Book_Type,MATCH($B249,Book,0),1)</f>
        <v>I</v>
      </c>
      <c r="H249" s="107" t="str">
        <f aca="false">$F249&amp;$G249</f>
        <v>2I</v>
      </c>
    </row>
    <row r="250" customFormat="false" ht="12.75" hidden="false" customHeight="false" outlineLevel="0" collapsed="false">
      <c r="A250" s="106" t="n">
        <v>36923</v>
      </c>
      <c r="B250" s="107" t="s">
        <v>44</v>
      </c>
      <c r="C250" s="107" t="s">
        <v>110</v>
      </c>
      <c r="D250" s="107" t="n">
        <v>0</v>
      </c>
      <c r="E250" s="107" t="n">
        <v>0</v>
      </c>
      <c r="F250" s="107" t="n">
        <f aca="false">IF(REF_DT&lt;PromptMonth,1,INDEX(BucketTable,MATCH($A250,SumMonths,0),1))</f>
        <v>2</v>
      </c>
      <c r="G250" s="107" t="str">
        <f aca="false">INDEX(Book_Type,MATCH($B250,Book,0),1)</f>
        <v>I</v>
      </c>
      <c r="H250" s="107" t="str">
        <f aca="false">$F250&amp;$G250</f>
        <v>2I</v>
      </c>
    </row>
    <row r="251" customFormat="false" ht="12.75" hidden="false" customHeight="false" outlineLevel="0" collapsed="false">
      <c r="A251" s="106" t="n">
        <v>36923</v>
      </c>
      <c r="B251" s="107" t="s">
        <v>44</v>
      </c>
      <c r="C251" s="107" t="s">
        <v>112</v>
      </c>
      <c r="D251" s="107" t="n">
        <v>0</v>
      </c>
      <c r="E251" s="107" t="n">
        <v>0</v>
      </c>
      <c r="F251" s="107" t="n">
        <f aca="false">IF(REF_DT&lt;PromptMonth,1,INDEX(BucketTable,MATCH($A251,SumMonths,0),1))</f>
        <v>2</v>
      </c>
      <c r="G251" s="107" t="str">
        <f aca="false">INDEX(Book_Type,MATCH($B251,Book,0),1)</f>
        <v>I</v>
      </c>
      <c r="H251" s="107" t="str">
        <f aca="false">$F251&amp;$G251</f>
        <v>2I</v>
      </c>
    </row>
    <row r="252" customFormat="false" ht="12.75" hidden="false" customHeight="false" outlineLevel="0" collapsed="false">
      <c r="A252" s="106" t="n">
        <v>36951</v>
      </c>
      <c r="B252" s="107" t="s">
        <v>44</v>
      </c>
      <c r="C252" s="107" t="s">
        <v>124</v>
      </c>
      <c r="D252" s="107" t="n">
        <v>0</v>
      </c>
      <c r="E252" s="107" t="n">
        <v>0</v>
      </c>
      <c r="F252" s="107" t="n">
        <f aca="false">IF(REF_DT&lt;PromptMonth,1,INDEX(BucketTable,MATCH($A252,SumMonths,0),1))</f>
        <v>3</v>
      </c>
      <c r="G252" s="107" t="str">
        <f aca="false">INDEX(Book_Type,MATCH($B252,Book,0),1)</f>
        <v>I</v>
      </c>
      <c r="H252" s="107" t="str">
        <f aca="false">$F252&amp;$G252</f>
        <v>3I</v>
      </c>
    </row>
    <row r="253" customFormat="false" ht="12.75" hidden="false" customHeight="false" outlineLevel="0" collapsed="false">
      <c r="A253" s="106" t="n">
        <v>36982</v>
      </c>
      <c r="B253" s="107" t="s">
        <v>44</v>
      </c>
      <c r="C253" s="107" t="s">
        <v>124</v>
      </c>
      <c r="D253" s="107" t="n">
        <v>0</v>
      </c>
      <c r="E253" s="107" t="n">
        <v>0</v>
      </c>
      <c r="F253" s="107" t="n">
        <f aca="false">IF(REF_DT&lt;PromptMonth,1,INDEX(BucketTable,MATCH($A253,SumMonths,0),1))</f>
        <v>4</v>
      </c>
      <c r="G253" s="107" t="str">
        <f aca="false">INDEX(Book_Type,MATCH($B253,Book,0),1)</f>
        <v>I</v>
      </c>
      <c r="H253" s="107" t="str">
        <f aca="false">$F253&amp;$G253</f>
        <v>4I</v>
      </c>
    </row>
    <row r="254" customFormat="false" ht="12.75" hidden="false" customHeight="false" outlineLevel="0" collapsed="false">
      <c r="A254" s="106" t="n">
        <v>36982</v>
      </c>
      <c r="B254" s="107" t="s">
        <v>44</v>
      </c>
      <c r="C254" s="107" t="s">
        <v>112</v>
      </c>
      <c r="D254" s="107" t="n">
        <v>0</v>
      </c>
      <c r="E254" s="107" t="n">
        <v>0</v>
      </c>
      <c r="F254" s="107" t="n">
        <f aca="false">IF(REF_DT&lt;PromptMonth,1,INDEX(BucketTable,MATCH($A254,SumMonths,0),1))</f>
        <v>4</v>
      </c>
      <c r="G254" s="107" t="str">
        <f aca="false">INDEX(Book_Type,MATCH($B254,Book,0),1)</f>
        <v>I</v>
      </c>
      <c r="H254" s="107" t="str">
        <f aca="false">$F254&amp;$G254</f>
        <v>4I</v>
      </c>
    </row>
    <row r="255" customFormat="false" ht="12.75" hidden="false" customHeight="false" outlineLevel="0" collapsed="false">
      <c r="A255" s="106" t="n">
        <v>37012</v>
      </c>
      <c r="B255" s="107" t="s">
        <v>44</v>
      </c>
      <c r="C255" s="107" t="s">
        <v>124</v>
      </c>
      <c r="D255" s="107" t="n">
        <v>0</v>
      </c>
      <c r="E255" s="107" t="n">
        <v>0</v>
      </c>
      <c r="F255" s="107" t="n">
        <f aca="false">IF(REF_DT&lt;PromptMonth,1,INDEX(BucketTable,MATCH($A255,SumMonths,0),1))</f>
        <v>5</v>
      </c>
      <c r="G255" s="107" t="str">
        <f aca="false">INDEX(Book_Type,MATCH($B255,Book,0),1)</f>
        <v>I</v>
      </c>
      <c r="H255" s="107" t="str">
        <f aca="false">$F255&amp;$G255</f>
        <v>5I</v>
      </c>
    </row>
    <row r="256" customFormat="false" ht="12.75" hidden="false" customHeight="false" outlineLevel="0" collapsed="false">
      <c r="A256" s="106" t="n">
        <v>37012</v>
      </c>
      <c r="B256" s="107" t="s">
        <v>44</v>
      </c>
      <c r="C256" s="107" t="s">
        <v>123</v>
      </c>
      <c r="D256" s="107" t="n">
        <v>0</v>
      </c>
      <c r="E256" s="107" t="n">
        <v>0</v>
      </c>
      <c r="F256" s="107" t="n">
        <f aca="false">IF(REF_DT&lt;PromptMonth,1,INDEX(BucketTable,MATCH($A256,SumMonths,0),1))</f>
        <v>5</v>
      </c>
      <c r="G256" s="107" t="str">
        <f aca="false">INDEX(Book_Type,MATCH($B256,Book,0),1)</f>
        <v>I</v>
      </c>
      <c r="H256" s="107" t="str">
        <f aca="false">$F256&amp;$G256</f>
        <v>5I</v>
      </c>
    </row>
    <row r="257" customFormat="false" ht="12.75" hidden="false" customHeight="false" outlineLevel="0" collapsed="false">
      <c r="A257" s="106" t="n">
        <v>37043</v>
      </c>
      <c r="B257" s="107" t="s">
        <v>44</v>
      </c>
      <c r="C257" s="107" t="s">
        <v>124</v>
      </c>
      <c r="D257" s="107" t="n">
        <v>0</v>
      </c>
      <c r="E257" s="107" t="n">
        <v>0</v>
      </c>
      <c r="F257" s="107" t="n">
        <f aca="false">IF(REF_DT&lt;PromptMonth,1,INDEX(BucketTable,MATCH($A257,SumMonths,0),1))</f>
        <v>6</v>
      </c>
      <c r="G257" s="107" t="str">
        <f aca="false">INDEX(Book_Type,MATCH($B257,Book,0),1)</f>
        <v>I</v>
      </c>
      <c r="H257" s="107" t="str">
        <f aca="false">$F257&amp;$G257</f>
        <v>6I</v>
      </c>
    </row>
    <row r="258" customFormat="false" ht="12.75" hidden="false" customHeight="false" outlineLevel="0" collapsed="false">
      <c r="A258" s="106" t="n">
        <v>37043</v>
      </c>
      <c r="B258" s="107" t="s">
        <v>44</v>
      </c>
      <c r="C258" s="107" t="s">
        <v>123</v>
      </c>
      <c r="D258" s="107" t="n">
        <v>0</v>
      </c>
      <c r="E258" s="107" t="n">
        <v>0</v>
      </c>
      <c r="F258" s="107" t="n">
        <f aca="false">IF(REF_DT&lt;PromptMonth,1,INDEX(BucketTable,MATCH($A258,SumMonths,0),1))</f>
        <v>6</v>
      </c>
      <c r="G258" s="107" t="str">
        <f aca="false">INDEX(Book_Type,MATCH($B258,Book,0),1)</f>
        <v>I</v>
      </c>
      <c r="H258" s="107" t="str">
        <f aca="false">$F258&amp;$G258</f>
        <v>6I</v>
      </c>
    </row>
    <row r="259" customFormat="false" ht="12.75" hidden="false" customHeight="false" outlineLevel="0" collapsed="false">
      <c r="A259" s="106" t="n">
        <v>37073</v>
      </c>
      <c r="B259" s="107" t="s">
        <v>44</v>
      </c>
      <c r="C259" s="107" t="s">
        <v>124</v>
      </c>
      <c r="D259" s="107" t="n">
        <v>0</v>
      </c>
      <c r="E259" s="107" t="n">
        <v>0</v>
      </c>
      <c r="F259" s="107" t="n">
        <f aca="false">IF(REF_DT&lt;PromptMonth,1,INDEX(BucketTable,MATCH($A259,SumMonths,0),1))</f>
        <v>7</v>
      </c>
      <c r="G259" s="107" t="str">
        <f aca="false">INDEX(Book_Type,MATCH($B259,Book,0),1)</f>
        <v>I</v>
      </c>
      <c r="H259" s="107" t="str">
        <f aca="false">$F259&amp;$G259</f>
        <v>7I</v>
      </c>
    </row>
    <row r="260" customFormat="false" ht="12.75" hidden="false" customHeight="false" outlineLevel="0" collapsed="false">
      <c r="A260" s="106" t="n">
        <v>37073</v>
      </c>
      <c r="B260" s="107" t="s">
        <v>44</v>
      </c>
      <c r="C260" s="107" t="s">
        <v>123</v>
      </c>
      <c r="D260" s="107" t="n">
        <v>0</v>
      </c>
      <c r="E260" s="107" t="n">
        <v>0</v>
      </c>
      <c r="F260" s="107" t="n">
        <f aca="false">IF(REF_DT&lt;PromptMonth,1,INDEX(BucketTable,MATCH($A260,SumMonths,0),1))</f>
        <v>7</v>
      </c>
      <c r="G260" s="107" t="str">
        <f aca="false">INDEX(Book_Type,MATCH($B260,Book,0),1)</f>
        <v>I</v>
      </c>
      <c r="H260" s="107" t="str">
        <f aca="false">$F260&amp;$G260</f>
        <v>7I</v>
      </c>
    </row>
    <row r="261" customFormat="false" ht="12.75" hidden="false" customHeight="false" outlineLevel="0" collapsed="false">
      <c r="A261" s="106" t="n">
        <v>37104</v>
      </c>
      <c r="B261" s="107" t="s">
        <v>44</v>
      </c>
      <c r="C261" s="107" t="s">
        <v>124</v>
      </c>
      <c r="D261" s="107" t="n">
        <v>0</v>
      </c>
      <c r="E261" s="107" t="n">
        <v>0</v>
      </c>
      <c r="F261" s="107" t="n">
        <f aca="false">IF(REF_DT&lt;PromptMonth,1,INDEX(BucketTable,MATCH($A261,SumMonths,0),1))</f>
        <v>8</v>
      </c>
      <c r="G261" s="107" t="str">
        <f aca="false">INDEX(Book_Type,MATCH($B261,Book,0),1)</f>
        <v>I</v>
      </c>
      <c r="H261" s="107" t="str">
        <f aca="false">$F261&amp;$G261</f>
        <v>8I</v>
      </c>
    </row>
    <row r="262" customFormat="false" ht="12.75" hidden="false" customHeight="false" outlineLevel="0" collapsed="false">
      <c r="A262" s="106" t="n">
        <v>37104</v>
      </c>
      <c r="B262" s="107" t="s">
        <v>44</v>
      </c>
      <c r="C262" s="107" t="s">
        <v>123</v>
      </c>
      <c r="D262" s="107" t="n">
        <v>0</v>
      </c>
      <c r="E262" s="107" t="n">
        <v>0</v>
      </c>
      <c r="F262" s="107" t="n">
        <f aca="false">IF(REF_DT&lt;PromptMonth,1,INDEX(BucketTable,MATCH($A262,SumMonths,0),1))</f>
        <v>8</v>
      </c>
      <c r="G262" s="107" t="str">
        <f aca="false">INDEX(Book_Type,MATCH($B262,Book,0),1)</f>
        <v>I</v>
      </c>
      <c r="H262" s="107" t="str">
        <f aca="false">$F262&amp;$G262</f>
        <v>8I</v>
      </c>
    </row>
    <row r="263" customFormat="false" ht="12.75" hidden="false" customHeight="false" outlineLevel="0" collapsed="false">
      <c r="A263" s="106" t="n">
        <v>37135</v>
      </c>
      <c r="B263" s="107" t="s">
        <v>44</v>
      </c>
      <c r="C263" s="107" t="s">
        <v>124</v>
      </c>
      <c r="D263" s="107" t="n">
        <v>0</v>
      </c>
      <c r="E263" s="107" t="n">
        <v>0</v>
      </c>
      <c r="F263" s="107" t="n">
        <f aca="false">IF(REF_DT&lt;PromptMonth,1,INDEX(BucketTable,MATCH($A263,SumMonths,0),1))</f>
        <v>8</v>
      </c>
      <c r="G263" s="107" t="str">
        <f aca="false">INDEX(Book_Type,MATCH($B263,Book,0),1)</f>
        <v>I</v>
      </c>
      <c r="H263" s="107" t="str">
        <f aca="false">$F263&amp;$G263</f>
        <v>8I</v>
      </c>
    </row>
    <row r="264" customFormat="false" ht="12.75" hidden="false" customHeight="false" outlineLevel="0" collapsed="false">
      <c r="A264" s="106" t="n">
        <v>37135</v>
      </c>
      <c r="B264" s="107" t="s">
        <v>44</v>
      </c>
      <c r="C264" s="107" t="s">
        <v>123</v>
      </c>
      <c r="D264" s="107" t="n">
        <v>0</v>
      </c>
      <c r="E264" s="107" t="n">
        <v>0</v>
      </c>
      <c r="F264" s="107" t="n">
        <f aca="false">IF(REF_DT&lt;PromptMonth,1,INDEX(BucketTable,MATCH($A264,SumMonths,0),1))</f>
        <v>8</v>
      </c>
      <c r="G264" s="107" t="str">
        <f aca="false">INDEX(Book_Type,MATCH($B264,Book,0),1)</f>
        <v>I</v>
      </c>
      <c r="H264" s="107" t="str">
        <f aca="false">$F264&amp;$G264</f>
        <v>8I</v>
      </c>
    </row>
    <row r="265" customFormat="false" ht="12.75" hidden="false" customHeight="false" outlineLevel="0" collapsed="false">
      <c r="A265" s="106" t="n">
        <v>37165</v>
      </c>
      <c r="B265" s="107" t="s">
        <v>44</v>
      </c>
      <c r="C265" s="107" t="s">
        <v>124</v>
      </c>
      <c r="D265" s="107" t="n">
        <v>0</v>
      </c>
      <c r="E265" s="107" t="n">
        <v>0</v>
      </c>
      <c r="F265" s="107" t="n">
        <f aca="false">IF(REF_DT&lt;PromptMonth,1,INDEX(BucketTable,MATCH($A265,SumMonths,0),1))</f>
        <v>8</v>
      </c>
      <c r="G265" s="107" t="str">
        <f aca="false">INDEX(Book_Type,MATCH($B265,Book,0),1)</f>
        <v>I</v>
      </c>
      <c r="H265" s="107" t="str">
        <f aca="false">$F265&amp;$G265</f>
        <v>8I</v>
      </c>
    </row>
    <row r="266" customFormat="false" ht="12.75" hidden="false" customHeight="false" outlineLevel="0" collapsed="false">
      <c r="A266" s="106" t="n">
        <v>37165</v>
      </c>
      <c r="B266" s="107" t="s">
        <v>44</v>
      </c>
      <c r="C266" s="107" t="s">
        <v>123</v>
      </c>
      <c r="D266" s="107" t="n">
        <v>0</v>
      </c>
      <c r="E266" s="107" t="n">
        <v>0</v>
      </c>
      <c r="F266" s="107" t="n">
        <f aca="false">IF(REF_DT&lt;PromptMonth,1,INDEX(BucketTable,MATCH($A266,SumMonths,0),1))</f>
        <v>8</v>
      </c>
      <c r="G266" s="107" t="str">
        <f aca="false">INDEX(Book_Type,MATCH($B266,Book,0),1)</f>
        <v>I</v>
      </c>
      <c r="H266" s="107" t="str">
        <f aca="false">$F266&amp;$G266</f>
        <v>8I</v>
      </c>
    </row>
    <row r="267" customFormat="false" ht="12.75" hidden="false" customHeight="false" outlineLevel="0" collapsed="false">
      <c r="A267" s="106" t="n">
        <v>37377</v>
      </c>
      <c r="B267" s="107" t="s">
        <v>44</v>
      </c>
      <c r="C267" s="107" t="s">
        <v>123</v>
      </c>
      <c r="D267" s="107" t="n">
        <v>0</v>
      </c>
      <c r="E267" s="107" t="n">
        <v>0</v>
      </c>
      <c r="F267" s="107" t="n">
        <f aca="false">IF(REF_DT&lt;PromptMonth,1,INDEX(BucketTable,MATCH($A267,SumMonths,0),1))</f>
        <v>9</v>
      </c>
      <c r="G267" s="107" t="str">
        <f aca="false">INDEX(Book_Type,MATCH($B267,Book,0),1)</f>
        <v>I</v>
      </c>
      <c r="H267" s="107" t="str">
        <f aca="false">$F267&amp;$G267</f>
        <v>9I</v>
      </c>
    </row>
    <row r="268" customFormat="false" ht="12.75" hidden="false" customHeight="false" outlineLevel="0" collapsed="false">
      <c r="A268" s="106" t="n">
        <v>37408</v>
      </c>
      <c r="B268" s="107" t="s">
        <v>44</v>
      </c>
      <c r="C268" s="107" t="s">
        <v>123</v>
      </c>
      <c r="D268" s="107" t="n">
        <v>0</v>
      </c>
      <c r="E268" s="107" t="n">
        <v>0</v>
      </c>
      <c r="F268" s="107" t="n">
        <f aca="false">IF(REF_DT&lt;PromptMonth,1,INDEX(BucketTable,MATCH($A268,SumMonths,0),1))</f>
        <v>9</v>
      </c>
      <c r="G268" s="107" t="str">
        <f aca="false">INDEX(Book_Type,MATCH($B268,Book,0),1)</f>
        <v>I</v>
      </c>
      <c r="H268" s="107" t="str">
        <f aca="false">$F268&amp;$G268</f>
        <v>9I</v>
      </c>
    </row>
    <row r="269" customFormat="false" ht="12.75" hidden="false" customHeight="false" outlineLevel="0" collapsed="false">
      <c r="A269" s="106" t="n">
        <v>37438</v>
      </c>
      <c r="B269" s="107" t="s">
        <v>44</v>
      </c>
      <c r="C269" s="107" t="s">
        <v>123</v>
      </c>
      <c r="D269" s="107" t="n">
        <v>0</v>
      </c>
      <c r="E269" s="107" t="n">
        <v>0</v>
      </c>
      <c r="F269" s="107" t="n">
        <f aca="false">IF(REF_DT&lt;PromptMonth,1,INDEX(BucketTable,MATCH($A269,SumMonths,0),1))</f>
        <v>9</v>
      </c>
      <c r="G269" s="107" t="str">
        <f aca="false">INDEX(Book_Type,MATCH($B269,Book,0),1)</f>
        <v>I</v>
      </c>
      <c r="H269" s="107" t="str">
        <f aca="false">$F269&amp;$G269</f>
        <v>9I</v>
      </c>
    </row>
    <row r="270" customFormat="false" ht="12.75" hidden="false" customHeight="false" outlineLevel="0" collapsed="false">
      <c r="A270" s="106" t="n">
        <v>37469</v>
      </c>
      <c r="B270" s="107" t="s">
        <v>44</v>
      </c>
      <c r="C270" s="107" t="s">
        <v>123</v>
      </c>
      <c r="D270" s="107" t="n">
        <v>0</v>
      </c>
      <c r="E270" s="107" t="n">
        <v>0</v>
      </c>
      <c r="F270" s="107" t="n">
        <f aca="false">IF(REF_DT&lt;PromptMonth,1,INDEX(BucketTable,MATCH($A270,SumMonths,0),1))</f>
        <v>9</v>
      </c>
      <c r="G270" s="107" t="str">
        <f aca="false">INDEX(Book_Type,MATCH($B270,Book,0),1)</f>
        <v>I</v>
      </c>
      <c r="H270" s="107" t="str">
        <f aca="false">$F270&amp;$G270</f>
        <v>9I</v>
      </c>
    </row>
    <row r="271" customFormat="false" ht="12.75" hidden="false" customHeight="false" outlineLevel="0" collapsed="false">
      <c r="A271" s="106" t="n">
        <v>37500</v>
      </c>
      <c r="B271" s="107" t="s">
        <v>44</v>
      </c>
      <c r="C271" s="107" t="s">
        <v>123</v>
      </c>
      <c r="D271" s="107" t="n">
        <v>0</v>
      </c>
      <c r="E271" s="107" t="n">
        <v>0</v>
      </c>
      <c r="F271" s="107" t="n">
        <f aca="false">IF(REF_DT&lt;PromptMonth,1,INDEX(BucketTable,MATCH($A271,SumMonths,0),1))</f>
        <v>9</v>
      </c>
      <c r="G271" s="107" t="str">
        <f aca="false">INDEX(Book_Type,MATCH($B271,Book,0),1)</f>
        <v>I</v>
      </c>
      <c r="H271" s="107" t="str">
        <f aca="false">$F271&amp;$G271</f>
        <v>9I</v>
      </c>
    </row>
    <row r="272" customFormat="false" ht="12.75" hidden="false" customHeight="false" outlineLevel="0" collapsed="false">
      <c r="A272" s="106" t="n">
        <v>37530</v>
      </c>
      <c r="B272" s="107" t="s">
        <v>44</v>
      </c>
      <c r="C272" s="107" t="s">
        <v>123</v>
      </c>
      <c r="D272" s="107" t="n">
        <v>0</v>
      </c>
      <c r="E272" s="107" t="n">
        <v>0</v>
      </c>
      <c r="F272" s="107" t="n">
        <f aca="false">IF(REF_DT&lt;PromptMonth,1,INDEX(BucketTable,MATCH($A272,SumMonths,0),1))</f>
        <v>9</v>
      </c>
      <c r="G272" s="107" t="str">
        <f aca="false">INDEX(Book_Type,MATCH($B272,Book,0),1)</f>
        <v>I</v>
      </c>
      <c r="H272" s="107" t="str">
        <f aca="false">$F272&amp;$G272</f>
        <v>9I</v>
      </c>
    </row>
    <row r="273" customFormat="false" ht="12.75" hidden="false" customHeight="false" outlineLevel="0" collapsed="false">
      <c r="A273" s="106" t="n">
        <v>36892</v>
      </c>
      <c r="B273" s="107" t="s">
        <v>42</v>
      </c>
      <c r="C273" s="107" t="s">
        <v>116</v>
      </c>
      <c r="D273" s="107" t="n">
        <v>0</v>
      </c>
      <c r="E273" s="107" t="n">
        <v>0</v>
      </c>
      <c r="F273" s="107" t="n">
        <f aca="false">IF(REF_DT&lt;PromptMonth,1,INDEX(BucketTable,MATCH($A273,SumMonths,0),1))</f>
        <v>1</v>
      </c>
      <c r="G273" s="107" t="str">
        <f aca="false">INDEX(Book_Type,MATCH($B273,Book,0),1)</f>
        <v>P</v>
      </c>
      <c r="H273" s="107" t="str">
        <f aca="false">$F273&amp;$G273</f>
        <v>1P</v>
      </c>
    </row>
    <row r="274" customFormat="false" ht="12.75" hidden="false" customHeight="false" outlineLevel="0" collapsed="false">
      <c r="A274" s="106" t="n">
        <v>36923</v>
      </c>
      <c r="B274" s="107" t="s">
        <v>42</v>
      </c>
      <c r="C274" s="107" t="s">
        <v>116</v>
      </c>
      <c r="D274" s="107" t="n">
        <v>0</v>
      </c>
      <c r="E274" s="107" t="n">
        <v>0</v>
      </c>
      <c r="F274" s="107" t="n">
        <f aca="false">IF(REF_DT&lt;PromptMonth,1,INDEX(BucketTable,MATCH($A274,SumMonths,0),1))</f>
        <v>2</v>
      </c>
      <c r="G274" s="107" t="str">
        <f aca="false">INDEX(Book_Type,MATCH($B274,Book,0),1)</f>
        <v>P</v>
      </c>
      <c r="H274" s="107" t="str">
        <f aca="false">$F274&amp;$G274</f>
        <v>2P</v>
      </c>
    </row>
    <row r="275" customFormat="false" ht="12.75" hidden="false" customHeight="false" outlineLevel="0" collapsed="false">
      <c r="A275" s="106" t="n">
        <v>36951</v>
      </c>
      <c r="B275" s="107" t="s">
        <v>42</v>
      </c>
      <c r="C275" s="107" t="s">
        <v>116</v>
      </c>
      <c r="D275" s="107" t="n">
        <v>0</v>
      </c>
      <c r="E275" s="107" t="n">
        <v>0</v>
      </c>
      <c r="F275" s="107" t="n">
        <f aca="false">IF(REF_DT&lt;PromptMonth,1,INDEX(BucketTable,MATCH($A275,SumMonths,0),1))</f>
        <v>3</v>
      </c>
      <c r="G275" s="107" t="str">
        <f aca="false">INDEX(Book_Type,MATCH($B275,Book,0),1)</f>
        <v>P</v>
      </c>
      <c r="H275" s="107" t="str">
        <f aca="false">$F275&amp;$G275</f>
        <v>3P</v>
      </c>
    </row>
    <row r="276" customFormat="false" ht="12.75" hidden="false" customHeight="false" outlineLevel="0" collapsed="false">
      <c r="A276" s="106" t="n">
        <v>36982</v>
      </c>
      <c r="B276" s="107" t="s">
        <v>42</v>
      </c>
      <c r="C276" s="107" t="s">
        <v>116</v>
      </c>
      <c r="D276" s="107" t="n">
        <v>0</v>
      </c>
      <c r="E276" s="107" t="n">
        <v>0</v>
      </c>
      <c r="F276" s="107" t="n">
        <f aca="false">IF(REF_DT&lt;PromptMonth,1,INDEX(BucketTable,MATCH($A276,SumMonths,0),1))</f>
        <v>4</v>
      </c>
      <c r="G276" s="107" t="str">
        <f aca="false">INDEX(Book_Type,MATCH($B276,Book,0),1)</f>
        <v>P</v>
      </c>
      <c r="H276" s="107" t="str">
        <f aca="false">$F276&amp;$G276</f>
        <v>4P</v>
      </c>
    </row>
    <row r="277" customFormat="false" ht="12.75" hidden="false" customHeight="false" outlineLevel="0" collapsed="false">
      <c r="A277" s="106" t="n">
        <v>37012</v>
      </c>
      <c r="B277" s="107" t="s">
        <v>42</v>
      </c>
      <c r="C277" s="107" t="s">
        <v>116</v>
      </c>
      <c r="D277" s="107" t="n">
        <v>0</v>
      </c>
      <c r="E277" s="107" t="n">
        <v>0</v>
      </c>
      <c r="F277" s="107" t="n">
        <f aca="false">IF(REF_DT&lt;PromptMonth,1,INDEX(BucketTable,MATCH($A277,SumMonths,0),1))</f>
        <v>5</v>
      </c>
      <c r="G277" s="107" t="str">
        <f aca="false">INDEX(Book_Type,MATCH($B277,Book,0),1)</f>
        <v>P</v>
      </c>
      <c r="H277" s="107" t="str">
        <f aca="false">$F277&amp;$G277</f>
        <v>5P</v>
      </c>
    </row>
    <row r="278" customFormat="false" ht="12.75" hidden="false" customHeight="false" outlineLevel="0" collapsed="false">
      <c r="A278" s="106" t="n">
        <v>37043</v>
      </c>
      <c r="B278" s="107" t="s">
        <v>42</v>
      </c>
      <c r="C278" s="107" t="s">
        <v>116</v>
      </c>
      <c r="D278" s="107" t="n">
        <v>0</v>
      </c>
      <c r="E278" s="107" t="n">
        <v>0</v>
      </c>
      <c r="F278" s="107" t="n">
        <f aca="false">IF(REF_DT&lt;PromptMonth,1,INDEX(BucketTable,MATCH($A278,SumMonths,0),1))</f>
        <v>6</v>
      </c>
      <c r="G278" s="107" t="str">
        <f aca="false">INDEX(Book_Type,MATCH($B278,Book,0),1)</f>
        <v>P</v>
      </c>
      <c r="H278" s="107" t="str">
        <f aca="false">$F278&amp;$G278</f>
        <v>6P</v>
      </c>
    </row>
    <row r="279" customFormat="false" ht="12.75" hidden="false" customHeight="false" outlineLevel="0" collapsed="false">
      <c r="A279" s="106" t="n">
        <v>37073</v>
      </c>
      <c r="B279" s="107" t="s">
        <v>42</v>
      </c>
      <c r="C279" s="107" t="s">
        <v>116</v>
      </c>
      <c r="D279" s="107" t="n">
        <v>0</v>
      </c>
      <c r="E279" s="107" t="n">
        <v>0</v>
      </c>
      <c r="F279" s="107" t="n">
        <f aca="false">IF(REF_DT&lt;PromptMonth,1,INDEX(BucketTable,MATCH($A279,SumMonths,0),1))</f>
        <v>7</v>
      </c>
      <c r="G279" s="107" t="str">
        <f aca="false">INDEX(Book_Type,MATCH($B279,Book,0),1)</f>
        <v>P</v>
      </c>
      <c r="H279" s="107" t="str">
        <f aca="false">$F279&amp;$G279</f>
        <v>7P</v>
      </c>
    </row>
    <row r="280" customFormat="false" ht="12.75" hidden="false" customHeight="false" outlineLevel="0" collapsed="false">
      <c r="A280" s="106" t="n">
        <v>37104</v>
      </c>
      <c r="B280" s="107" t="s">
        <v>42</v>
      </c>
      <c r="C280" s="107" t="s">
        <v>116</v>
      </c>
      <c r="D280" s="107" t="n">
        <v>0</v>
      </c>
      <c r="E280" s="107" t="n">
        <v>0</v>
      </c>
      <c r="F280" s="107" t="n">
        <f aca="false">IF(REF_DT&lt;PromptMonth,1,INDEX(BucketTable,MATCH($A280,SumMonths,0),1))</f>
        <v>8</v>
      </c>
      <c r="G280" s="107" t="str">
        <f aca="false">INDEX(Book_Type,MATCH($B280,Book,0),1)</f>
        <v>P</v>
      </c>
      <c r="H280" s="107" t="str">
        <f aca="false">$F280&amp;$G280</f>
        <v>8P</v>
      </c>
    </row>
    <row r="281" customFormat="false" ht="12.75" hidden="false" customHeight="false" outlineLevel="0" collapsed="false">
      <c r="A281" s="106" t="n">
        <v>37135</v>
      </c>
      <c r="B281" s="107" t="s">
        <v>42</v>
      </c>
      <c r="C281" s="107" t="s">
        <v>116</v>
      </c>
      <c r="D281" s="107" t="n">
        <v>0</v>
      </c>
      <c r="E281" s="107" t="n">
        <v>0</v>
      </c>
      <c r="F281" s="107" t="n">
        <f aca="false">IF(REF_DT&lt;PromptMonth,1,INDEX(BucketTable,MATCH($A281,SumMonths,0),1))</f>
        <v>8</v>
      </c>
      <c r="G281" s="107" t="str">
        <f aca="false">INDEX(Book_Type,MATCH($B281,Book,0),1)</f>
        <v>P</v>
      </c>
      <c r="H281" s="107" t="str">
        <f aca="false">$F281&amp;$G281</f>
        <v>8P</v>
      </c>
    </row>
    <row r="282" customFormat="false" ht="12.75" hidden="false" customHeight="false" outlineLevel="0" collapsed="false">
      <c r="A282" s="106" t="n">
        <v>37165</v>
      </c>
      <c r="B282" s="107" t="s">
        <v>42</v>
      </c>
      <c r="C282" s="107" t="s">
        <v>116</v>
      </c>
      <c r="D282" s="107" t="n">
        <v>0</v>
      </c>
      <c r="E282" s="107" t="n">
        <v>0</v>
      </c>
      <c r="F282" s="107" t="n">
        <f aca="false">IF(REF_DT&lt;PromptMonth,1,INDEX(BucketTable,MATCH($A282,SumMonths,0),1))</f>
        <v>8</v>
      </c>
      <c r="G282" s="107" t="str">
        <f aca="false">INDEX(Book_Type,MATCH($B282,Book,0),1)</f>
        <v>P</v>
      </c>
      <c r="H282" s="107" t="str">
        <f aca="false">$F282&amp;$G282</f>
        <v>8P</v>
      </c>
    </row>
    <row r="283" customFormat="false" ht="12.75" hidden="false" customHeight="false" outlineLevel="0" collapsed="false">
      <c r="A283" s="106" t="n">
        <v>37196</v>
      </c>
      <c r="B283" s="107" t="s">
        <v>42</v>
      </c>
      <c r="C283" s="107" t="s">
        <v>116</v>
      </c>
      <c r="D283" s="107" t="n">
        <v>0</v>
      </c>
      <c r="E283" s="107" t="n">
        <v>0</v>
      </c>
      <c r="F283" s="107" t="n">
        <f aca="false">IF(REF_DT&lt;PromptMonth,1,INDEX(BucketTable,MATCH($A283,SumMonths,0),1))</f>
        <v>8</v>
      </c>
      <c r="G283" s="107" t="str">
        <f aca="false">INDEX(Book_Type,MATCH($B283,Book,0),1)</f>
        <v>P</v>
      </c>
      <c r="H283" s="107" t="str">
        <f aca="false">$F283&amp;$G283</f>
        <v>8P</v>
      </c>
    </row>
    <row r="284" customFormat="false" ht="12.75" hidden="false" customHeight="false" outlineLevel="0" collapsed="false">
      <c r="A284" s="106" t="n">
        <v>37226</v>
      </c>
      <c r="B284" s="107" t="s">
        <v>42</v>
      </c>
      <c r="C284" s="107" t="s">
        <v>116</v>
      </c>
      <c r="D284" s="107" t="n">
        <v>0</v>
      </c>
      <c r="E284" s="107" t="n">
        <v>0</v>
      </c>
      <c r="F284" s="107" t="n">
        <f aca="false">IF(REF_DT&lt;PromptMonth,1,INDEX(BucketTable,MATCH($A284,SumMonths,0),1))</f>
        <v>8</v>
      </c>
      <c r="G284" s="107" t="str">
        <f aca="false">INDEX(Book_Type,MATCH($B284,Book,0),1)</f>
        <v>P</v>
      </c>
      <c r="H284" s="107" t="str">
        <f aca="false">$F284&amp;$G284</f>
        <v>8P</v>
      </c>
    </row>
    <row r="285" customFormat="false" ht="12.75" hidden="false" customHeight="false" outlineLevel="0" collapsed="false">
      <c r="A285" s="106" t="n">
        <v>37257</v>
      </c>
      <c r="B285" s="107" t="s">
        <v>42</v>
      </c>
      <c r="C285" s="107" t="s">
        <v>116</v>
      </c>
      <c r="D285" s="107" t="n">
        <v>0</v>
      </c>
      <c r="E285" s="107" t="n">
        <v>0</v>
      </c>
      <c r="F285" s="107" t="n">
        <f aca="false">IF(REF_DT&lt;PromptMonth,1,INDEX(BucketTable,MATCH($A285,SumMonths,0),1))</f>
        <v>9</v>
      </c>
      <c r="G285" s="107" t="str">
        <f aca="false">INDEX(Book_Type,MATCH($B285,Book,0),1)</f>
        <v>P</v>
      </c>
      <c r="H285" s="107" t="str">
        <f aca="false">$F285&amp;$G285</f>
        <v>9P</v>
      </c>
    </row>
    <row r="286" customFormat="false" ht="12.75" hidden="false" customHeight="false" outlineLevel="0" collapsed="false">
      <c r="A286" s="106" t="n">
        <v>37288</v>
      </c>
      <c r="B286" s="107" t="s">
        <v>42</v>
      </c>
      <c r="C286" s="107" t="s">
        <v>116</v>
      </c>
      <c r="D286" s="107" t="n">
        <v>0</v>
      </c>
      <c r="E286" s="107" t="n">
        <v>0</v>
      </c>
      <c r="F286" s="107" t="n">
        <f aca="false">IF(REF_DT&lt;PromptMonth,1,INDEX(BucketTable,MATCH($A286,SumMonths,0),1))</f>
        <v>9</v>
      </c>
      <c r="G286" s="107" t="str">
        <f aca="false">INDEX(Book_Type,MATCH($B286,Book,0),1)</f>
        <v>P</v>
      </c>
      <c r="H286" s="107" t="str">
        <f aca="false">$F286&amp;$G286</f>
        <v>9P</v>
      </c>
    </row>
    <row r="287" customFormat="false" ht="12.75" hidden="false" customHeight="false" outlineLevel="0" collapsed="false">
      <c r="A287" s="106" t="n">
        <v>37316</v>
      </c>
      <c r="B287" s="107" t="s">
        <v>42</v>
      </c>
      <c r="C287" s="107" t="s">
        <v>116</v>
      </c>
      <c r="D287" s="107" t="n">
        <v>0</v>
      </c>
      <c r="E287" s="107" t="n">
        <v>0</v>
      </c>
      <c r="F287" s="107" t="n">
        <f aca="false">IF(REF_DT&lt;PromptMonth,1,INDEX(BucketTable,MATCH($A287,SumMonths,0),1))</f>
        <v>9</v>
      </c>
      <c r="G287" s="107" t="str">
        <f aca="false">INDEX(Book_Type,MATCH($B287,Book,0),1)</f>
        <v>P</v>
      </c>
      <c r="H287" s="107" t="str">
        <f aca="false">$F287&amp;$G287</f>
        <v>9P</v>
      </c>
    </row>
    <row r="288" customFormat="false" ht="12.75" hidden="false" customHeight="false" outlineLevel="0" collapsed="false">
      <c r="A288" s="106" t="n">
        <v>37347</v>
      </c>
      <c r="B288" s="107" t="s">
        <v>42</v>
      </c>
      <c r="C288" s="107" t="s">
        <v>116</v>
      </c>
      <c r="D288" s="107" t="n">
        <v>0</v>
      </c>
      <c r="E288" s="107" t="n">
        <v>0</v>
      </c>
      <c r="F288" s="107" t="n">
        <f aca="false">IF(REF_DT&lt;PromptMonth,1,INDEX(BucketTable,MATCH($A288,SumMonths,0),1))</f>
        <v>9</v>
      </c>
      <c r="G288" s="107" t="str">
        <f aca="false">INDEX(Book_Type,MATCH($B288,Book,0),1)</f>
        <v>P</v>
      </c>
      <c r="H288" s="107" t="str">
        <f aca="false">$F288&amp;$G288</f>
        <v>9P</v>
      </c>
    </row>
    <row r="289" customFormat="false" ht="12.75" hidden="false" customHeight="false" outlineLevel="0" collapsed="false">
      <c r="A289" s="106" t="n">
        <v>37377</v>
      </c>
      <c r="B289" s="107" t="s">
        <v>42</v>
      </c>
      <c r="C289" s="107" t="s">
        <v>116</v>
      </c>
      <c r="D289" s="107" t="n">
        <v>0</v>
      </c>
      <c r="E289" s="107" t="n">
        <v>0</v>
      </c>
      <c r="F289" s="107" t="n">
        <f aca="false">IF(REF_DT&lt;PromptMonth,1,INDEX(BucketTable,MATCH($A289,SumMonths,0),1))</f>
        <v>9</v>
      </c>
      <c r="G289" s="107" t="str">
        <f aca="false">INDEX(Book_Type,MATCH($B289,Book,0),1)</f>
        <v>P</v>
      </c>
      <c r="H289" s="107" t="str">
        <f aca="false">$F289&amp;$G289</f>
        <v>9P</v>
      </c>
    </row>
    <row r="290" customFormat="false" ht="12.75" hidden="false" customHeight="false" outlineLevel="0" collapsed="false">
      <c r="A290" s="106" t="n">
        <v>37408</v>
      </c>
      <c r="B290" s="107" t="s">
        <v>42</v>
      </c>
      <c r="C290" s="107" t="s">
        <v>116</v>
      </c>
      <c r="D290" s="107" t="n">
        <v>0</v>
      </c>
      <c r="E290" s="107" t="n">
        <v>0</v>
      </c>
      <c r="F290" s="107" t="n">
        <f aca="false">IF(REF_DT&lt;PromptMonth,1,INDEX(BucketTable,MATCH($A290,SumMonths,0),1))</f>
        <v>9</v>
      </c>
      <c r="G290" s="107" t="str">
        <f aca="false">INDEX(Book_Type,MATCH($B290,Book,0),1)</f>
        <v>P</v>
      </c>
      <c r="H290" s="107" t="str">
        <f aca="false">$F290&amp;$G290</f>
        <v>9P</v>
      </c>
    </row>
    <row r="291" customFormat="false" ht="12.75" hidden="false" customHeight="false" outlineLevel="0" collapsed="false">
      <c r="A291" s="106" t="n">
        <v>37438</v>
      </c>
      <c r="B291" s="107" t="s">
        <v>42</v>
      </c>
      <c r="C291" s="107" t="s">
        <v>116</v>
      </c>
      <c r="D291" s="107" t="n">
        <v>0</v>
      </c>
      <c r="E291" s="107" t="n">
        <v>0</v>
      </c>
      <c r="F291" s="107" t="n">
        <f aca="false">IF(REF_DT&lt;PromptMonth,1,INDEX(BucketTable,MATCH($A291,SumMonths,0),1))</f>
        <v>9</v>
      </c>
      <c r="G291" s="107" t="str">
        <f aca="false">INDEX(Book_Type,MATCH($B291,Book,0),1)</f>
        <v>P</v>
      </c>
      <c r="H291" s="107" t="str">
        <f aca="false">$F291&amp;$G291</f>
        <v>9P</v>
      </c>
    </row>
    <row r="292" customFormat="false" ht="12.75" hidden="false" customHeight="false" outlineLevel="0" collapsed="false">
      <c r="A292" s="106" t="n">
        <v>37469</v>
      </c>
      <c r="B292" s="107" t="s">
        <v>42</v>
      </c>
      <c r="C292" s="107" t="s">
        <v>116</v>
      </c>
      <c r="D292" s="107" t="n">
        <v>0</v>
      </c>
      <c r="E292" s="107" t="n">
        <v>0</v>
      </c>
      <c r="F292" s="107" t="n">
        <f aca="false">IF(REF_DT&lt;PromptMonth,1,INDEX(BucketTable,MATCH($A292,SumMonths,0),1))</f>
        <v>9</v>
      </c>
      <c r="G292" s="107" t="str">
        <f aca="false">INDEX(Book_Type,MATCH($B292,Book,0),1)</f>
        <v>P</v>
      </c>
      <c r="H292" s="107" t="str">
        <f aca="false">$F292&amp;$G292</f>
        <v>9P</v>
      </c>
    </row>
    <row r="293" customFormat="false" ht="12.75" hidden="false" customHeight="false" outlineLevel="0" collapsed="false">
      <c r="A293" s="106" t="n">
        <v>37500</v>
      </c>
      <c r="B293" s="107" t="s">
        <v>42</v>
      </c>
      <c r="C293" s="107" t="s">
        <v>116</v>
      </c>
      <c r="D293" s="107" t="n">
        <v>0</v>
      </c>
      <c r="E293" s="107" t="n">
        <v>0</v>
      </c>
      <c r="F293" s="107" t="n">
        <f aca="false">IF(REF_DT&lt;PromptMonth,1,INDEX(BucketTable,MATCH($A293,SumMonths,0),1))</f>
        <v>9</v>
      </c>
      <c r="G293" s="107" t="str">
        <f aca="false">INDEX(Book_Type,MATCH($B293,Book,0),1)</f>
        <v>P</v>
      </c>
      <c r="H293" s="107" t="str">
        <f aca="false">$F293&amp;$G293</f>
        <v>9P</v>
      </c>
    </row>
    <row r="294" customFormat="false" ht="12.75" hidden="false" customHeight="false" outlineLevel="0" collapsed="false">
      <c r="A294" s="106" t="n">
        <v>37530</v>
      </c>
      <c r="B294" s="107" t="s">
        <v>42</v>
      </c>
      <c r="C294" s="107" t="s">
        <v>116</v>
      </c>
      <c r="D294" s="107" t="n">
        <v>0</v>
      </c>
      <c r="E294" s="107" t="n">
        <v>0</v>
      </c>
      <c r="F294" s="107" t="n">
        <f aca="false">IF(REF_DT&lt;PromptMonth,1,INDEX(BucketTable,MATCH($A294,SumMonths,0),1))</f>
        <v>9</v>
      </c>
      <c r="G294" s="107" t="str">
        <f aca="false">INDEX(Book_Type,MATCH($B294,Book,0),1)</f>
        <v>P</v>
      </c>
      <c r="H294" s="107" t="str">
        <f aca="false">$F294&amp;$G294</f>
        <v>9P</v>
      </c>
    </row>
    <row r="295" customFormat="false" ht="12.75" hidden="false" customHeight="false" outlineLevel="0" collapsed="false">
      <c r="A295" s="106" t="n">
        <v>37561</v>
      </c>
      <c r="B295" s="107" t="s">
        <v>42</v>
      </c>
      <c r="C295" s="107" t="s">
        <v>116</v>
      </c>
      <c r="D295" s="107" t="n">
        <v>0</v>
      </c>
      <c r="E295" s="107" t="n">
        <v>0</v>
      </c>
      <c r="F295" s="107" t="n">
        <f aca="false">IF(REF_DT&lt;PromptMonth,1,INDEX(BucketTable,MATCH($A295,SumMonths,0),1))</f>
        <v>9</v>
      </c>
      <c r="G295" s="107" t="str">
        <f aca="false">INDEX(Book_Type,MATCH($B295,Book,0),1)</f>
        <v>P</v>
      </c>
      <c r="H295" s="107" t="str">
        <f aca="false">$F295&amp;$G295</f>
        <v>9P</v>
      </c>
    </row>
    <row r="296" customFormat="false" ht="12.75" hidden="false" customHeight="false" outlineLevel="0" collapsed="false">
      <c r="A296" s="106" t="n">
        <v>37591</v>
      </c>
      <c r="B296" s="107" t="s">
        <v>42</v>
      </c>
      <c r="C296" s="107" t="s">
        <v>116</v>
      </c>
      <c r="D296" s="107" t="n">
        <v>0</v>
      </c>
      <c r="E296" s="107" t="n">
        <v>0</v>
      </c>
      <c r="F296" s="107" t="n">
        <f aca="false">IF(REF_DT&lt;PromptMonth,1,INDEX(BucketTable,MATCH($A296,SumMonths,0),1))</f>
        <v>9</v>
      </c>
      <c r="G296" s="107" t="str">
        <f aca="false">INDEX(Book_Type,MATCH($B296,Book,0),1)</f>
        <v>P</v>
      </c>
      <c r="H296" s="107" t="str">
        <f aca="false">$F296&amp;$G296</f>
        <v>9P</v>
      </c>
    </row>
    <row r="297" customFormat="false" ht="12.75" hidden="false" customHeight="false" outlineLevel="0" collapsed="false">
      <c r="A297" s="106" t="n">
        <v>37622</v>
      </c>
      <c r="B297" s="107" t="s">
        <v>42</v>
      </c>
      <c r="C297" s="107" t="s">
        <v>116</v>
      </c>
      <c r="D297" s="107" t="n">
        <v>0</v>
      </c>
      <c r="E297" s="107" t="n">
        <v>0</v>
      </c>
      <c r="F297" s="107" t="n">
        <f aca="false">IF(REF_DT&lt;PromptMonth,1,INDEX(BucketTable,MATCH($A297,SumMonths,0),1))</f>
        <v>10</v>
      </c>
      <c r="G297" s="107" t="str">
        <f aca="false">INDEX(Book_Type,MATCH($B297,Book,0),1)</f>
        <v>P</v>
      </c>
      <c r="H297" s="107" t="str">
        <f aca="false">$F297&amp;$G297</f>
        <v>10P</v>
      </c>
    </row>
    <row r="298" customFormat="false" ht="12.75" hidden="false" customHeight="false" outlineLevel="0" collapsed="false">
      <c r="A298" s="106" t="n">
        <v>37653</v>
      </c>
      <c r="B298" s="107" t="s">
        <v>42</v>
      </c>
      <c r="C298" s="107" t="s">
        <v>116</v>
      </c>
      <c r="D298" s="107" t="n">
        <v>0</v>
      </c>
      <c r="E298" s="107" t="n">
        <v>0</v>
      </c>
      <c r="F298" s="107" t="n">
        <f aca="false">IF(REF_DT&lt;PromptMonth,1,INDEX(BucketTable,MATCH($A298,SumMonths,0),1))</f>
        <v>10</v>
      </c>
      <c r="G298" s="107" t="str">
        <f aca="false">INDEX(Book_Type,MATCH($B298,Book,0),1)</f>
        <v>P</v>
      </c>
      <c r="H298" s="107" t="str">
        <f aca="false">$F298&amp;$G298</f>
        <v>10P</v>
      </c>
    </row>
    <row r="299" customFormat="false" ht="12.75" hidden="false" customHeight="false" outlineLevel="0" collapsed="false">
      <c r="A299" s="106" t="n">
        <v>37681</v>
      </c>
      <c r="B299" s="107" t="s">
        <v>42</v>
      </c>
      <c r="C299" s="107" t="s">
        <v>116</v>
      </c>
      <c r="D299" s="107" t="n">
        <v>0</v>
      </c>
      <c r="E299" s="107" t="n">
        <v>0</v>
      </c>
      <c r="F299" s="107" t="n">
        <f aca="false">IF(REF_DT&lt;PromptMonth,1,INDEX(BucketTable,MATCH($A299,SumMonths,0),1))</f>
        <v>10</v>
      </c>
      <c r="G299" s="107" t="str">
        <f aca="false">INDEX(Book_Type,MATCH($B299,Book,0),1)</f>
        <v>P</v>
      </c>
      <c r="H299" s="107" t="str">
        <f aca="false">$F299&amp;$G299</f>
        <v>10P</v>
      </c>
    </row>
    <row r="300" customFormat="false" ht="12.75" hidden="false" customHeight="false" outlineLevel="0" collapsed="false">
      <c r="A300" s="106" t="n">
        <v>37712</v>
      </c>
      <c r="B300" s="107" t="s">
        <v>42</v>
      </c>
      <c r="C300" s="107" t="s">
        <v>116</v>
      </c>
      <c r="D300" s="107" t="n">
        <v>0</v>
      </c>
      <c r="E300" s="107" t="n">
        <v>0</v>
      </c>
      <c r="F300" s="107" t="n">
        <f aca="false">IF(REF_DT&lt;PromptMonth,1,INDEX(BucketTable,MATCH($A300,SumMonths,0),1))</f>
        <v>10</v>
      </c>
      <c r="G300" s="107" t="str">
        <f aca="false">INDEX(Book_Type,MATCH($B300,Book,0),1)</f>
        <v>P</v>
      </c>
      <c r="H300" s="107" t="str">
        <f aca="false">$F300&amp;$G300</f>
        <v>10P</v>
      </c>
    </row>
    <row r="301" customFormat="false" ht="12.75" hidden="false" customHeight="false" outlineLevel="0" collapsed="false">
      <c r="A301" s="106" t="n">
        <v>36892</v>
      </c>
      <c r="B301" s="107" t="s">
        <v>46</v>
      </c>
      <c r="C301" s="107" t="s">
        <v>113</v>
      </c>
      <c r="D301" s="107" t="n">
        <v>0</v>
      </c>
      <c r="E301" s="107" t="n">
        <v>0</v>
      </c>
      <c r="F301" s="107" t="n">
        <f aca="false">IF(REF_DT&lt;PromptMonth,1,INDEX(BucketTable,MATCH($A301,SumMonths,0),1))</f>
        <v>1</v>
      </c>
      <c r="G301" s="107" t="str">
        <f aca="false">INDEX(Book_Type,MATCH($B301,Book,0),1)</f>
        <v>D</v>
      </c>
      <c r="H301" s="107" t="str">
        <f aca="false">$F301&amp;$G301</f>
        <v>1D</v>
      </c>
    </row>
    <row r="302" customFormat="false" ht="12.75" hidden="false" customHeight="false" outlineLevel="0" collapsed="false">
      <c r="A302" s="106" t="n">
        <v>36892</v>
      </c>
      <c r="B302" s="107" t="s">
        <v>46</v>
      </c>
      <c r="C302" s="107" t="s">
        <v>112</v>
      </c>
      <c r="D302" s="107" t="n">
        <v>0</v>
      </c>
      <c r="E302" s="107" t="n">
        <v>0</v>
      </c>
      <c r="F302" s="107" t="n">
        <f aca="false">IF(REF_DT&lt;PromptMonth,1,INDEX(BucketTable,MATCH($A302,SumMonths,0),1))</f>
        <v>1</v>
      </c>
      <c r="G302" s="107" t="str">
        <f aca="false">INDEX(Book_Type,MATCH($B302,Book,0),1)</f>
        <v>D</v>
      </c>
      <c r="H302" s="107" t="str">
        <f aca="false">$F302&amp;$G302</f>
        <v>1D</v>
      </c>
    </row>
    <row r="303" customFormat="false" ht="12.75" hidden="false" customHeight="false" outlineLevel="0" collapsed="false">
      <c r="A303" s="106" t="n">
        <v>36923</v>
      </c>
      <c r="B303" s="107" t="s">
        <v>46</v>
      </c>
      <c r="C303" s="107" t="s">
        <v>113</v>
      </c>
      <c r="D303" s="107" t="n">
        <v>866866.1001</v>
      </c>
      <c r="E303" s="107" t="n">
        <v>433.43305005</v>
      </c>
      <c r="F303" s="107" t="n">
        <f aca="false">IF(REF_DT&lt;PromptMonth,1,INDEX(BucketTable,MATCH($A303,SumMonths,0),1))</f>
        <v>2</v>
      </c>
      <c r="G303" s="107" t="str">
        <f aca="false">INDEX(Book_Type,MATCH($B303,Book,0),1)</f>
        <v>D</v>
      </c>
      <c r="H303" s="107" t="str">
        <f aca="false">$F303&amp;$G303</f>
        <v>2D</v>
      </c>
    </row>
    <row r="304" customFormat="false" ht="12.75" hidden="false" customHeight="false" outlineLevel="0" collapsed="false">
      <c r="A304" s="106" t="n">
        <v>36923</v>
      </c>
      <c r="B304" s="107" t="s">
        <v>46</v>
      </c>
      <c r="C304" s="107" t="s">
        <v>112</v>
      </c>
      <c r="D304" s="107" t="n">
        <v>-838605.1079</v>
      </c>
      <c r="E304" s="107" t="n">
        <v>-46123.2809345</v>
      </c>
      <c r="F304" s="107" t="n">
        <f aca="false">IF(REF_DT&lt;PromptMonth,1,INDEX(BucketTable,MATCH($A304,SumMonths,0),1))</f>
        <v>2</v>
      </c>
      <c r="G304" s="107" t="str">
        <f aca="false">INDEX(Book_Type,MATCH($B304,Book,0),1)</f>
        <v>D</v>
      </c>
      <c r="H304" s="107" t="str">
        <f aca="false">$F304&amp;$G304</f>
        <v>2D</v>
      </c>
    </row>
    <row r="305" customFormat="false" ht="12.75" hidden="false" customHeight="false" outlineLevel="0" collapsed="false">
      <c r="A305" s="106" t="n">
        <v>36951</v>
      </c>
      <c r="B305" s="107" t="s">
        <v>46</v>
      </c>
      <c r="C305" s="107" t="s">
        <v>113</v>
      </c>
      <c r="D305" s="107" t="n">
        <v>955554.2927</v>
      </c>
      <c r="E305" s="107" t="n">
        <v>477.77714635</v>
      </c>
      <c r="F305" s="107" t="n">
        <f aca="false">IF(REF_DT&lt;PromptMonth,1,INDEX(BucketTable,MATCH($A305,SumMonths,0),1))</f>
        <v>3</v>
      </c>
      <c r="G305" s="107" t="str">
        <f aca="false">INDEX(Book_Type,MATCH($B305,Book,0),1)</f>
        <v>D</v>
      </c>
      <c r="H305" s="107" t="str">
        <f aca="false">$F305&amp;$G305</f>
        <v>3D</v>
      </c>
    </row>
    <row r="306" customFormat="false" ht="12.75" hidden="false" customHeight="false" outlineLevel="0" collapsed="false">
      <c r="A306" s="106" t="n">
        <v>36951</v>
      </c>
      <c r="B306" s="107" t="s">
        <v>46</v>
      </c>
      <c r="C306" s="107" t="s">
        <v>112</v>
      </c>
      <c r="D306" s="107" t="n">
        <v>-924401.9471</v>
      </c>
      <c r="E306" s="107" t="n">
        <v>-55464.116826</v>
      </c>
      <c r="F306" s="107" t="n">
        <f aca="false">IF(REF_DT&lt;PromptMonth,1,INDEX(BucketTable,MATCH($A306,SumMonths,0),1))</f>
        <v>3</v>
      </c>
      <c r="G306" s="107" t="str">
        <f aca="false">INDEX(Book_Type,MATCH($B306,Book,0),1)</f>
        <v>D</v>
      </c>
      <c r="H306" s="107" t="str">
        <f aca="false">$F306&amp;$G306</f>
        <v>3D</v>
      </c>
    </row>
    <row r="307" customFormat="false" ht="12.75" hidden="false" customHeight="false" outlineLevel="0" collapsed="false">
      <c r="A307" s="106" t="n">
        <v>37196</v>
      </c>
      <c r="B307" s="107" t="s">
        <v>46</v>
      </c>
      <c r="C307" s="107" t="s">
        <v>113</v>
      </c>
      <c r="D307" s="107" t="n">
        <v>0</v>
      </c>
      <c r="E307" s="107" t="n">
        <v>0</v>
      </c>
      <c r="F307" s="107" t="n">
        <f aca="false">IF(REF_DT&lt;PromptMonth,1,INDEX(BucketTable,MATCH($A307,SumMonths,0),1))</f>
        <v>8</v>
      </c>
      <c r="G307" s="107" t="str">
        <f aca="false">INDEX(Book_Type,MATCH($B307,Book,0),1)</f>
        <v>D</v>
      </c>
      <c r="H307" s="107" t="str">
        <f aca="false">$F307&amp;$G307</f>
        <v>8D</v>
      </c>
    </row>
    <row r="308" customFormat="false" ht="12.75" hidden="false" customHeight="false" outlineLevel="0" collapsed="false">
      <c r="A308" s="106" t="n">
        <v>37196</v>
      </c>
      <c r="B308" s="107" t="s">
        <v>46</v>
      </c>
      <c r="C308" s="107" t="s">
        <v>112</v>
      </c>
      <c r="D308" s="107" t="n">
        <v>0</v>
      </c>
      <c r="E308" s="107" t="n">
        <v>0</v>
      </c>
      <c r="F308" s="107" t="n">
        <f aca="false">IF(REF_DT&lt;PromptMonth,1,INDEX(BucketTable,MATCH($A308,SumMonths,0),1))</f>
        <v>8</v>
      </c>
      <c r="G308" s="107" t="str">
        <f aca="false">INDEX(Book_Type,MATCH($B308,Book,0),1)</f>
        <v>D</v>
      </c>
      <c r="H308" s="107" t="str">
        <f aca="false">$F308&amp;$G308</f>
        <v>8D</v>
      </c>
    </row>
    <row r="309" customFormat="false" ht="12.75" hidden="false" customHeight="false" outlineLevel="0" collapsed="false">
      <c r="A309" s="106" t="n">
        <v>37226</v>
      </c>
      <c r="B309" s="107" t="s">
        <v>46</v>
      </c>
      <c r="C309" s="107" t="s">
        <v>113</v>
      </c>
      <c r="D309" s="107" t="n">
        <v>0</v>
      </c>
      <c r="E309" s="107" t="n">
        <v>0</v>
      </c>
      <c r="F309" s="107" t="n">
        <f aca="false">IF(REF_DT&lt;PromptMonth,1,INDEX(BucketTable,MATCH($A309,SumMonths,0),1))</f>
        <v>8</v>
      </c>
      <c r="G309" s="107" t="str">
        <f aca="false">INDEX(Book_Type,MATCH($B309,Book,0),1)</f>
        <v>D</v>
      </c>
      <c r="H309" s="107" t="str">
        <f aca="false">$F309&amp;$G309</f>
        <v>8D</v>
      </c>
    </row>
    <row r="310" customFormat="false" ht="12.75" hidden="false" customHeight="false" outlineLevel="0" collapsed="false">
      <c r="A310" s="106" t="n">
        <v>37226</v>
      </c>
      <c r="B310" s="107" t="s">
        <v>46</v>
      </c>
      <c r="C310" s="107" t="s">
        <v>112</v>
      </c>
      <c r="D310" s="107" t="n">
        <v>0</v>
      </c>
      <c r="E310" s="107" t="n">
        <v>0</v>
      </c>
      <c r="F310" s="107" t="n">
        <f aca="false">IF(REF_DT&lt;PromptMonth,1,INDEX(BucketTable,MATCH($A310,SumMonths,0),1))</f>
        <v>8</v>
      </c>
      <c r="G310" s="107" t="str">
        <f aca="false">INDEX(Book_Type,MATCH($B310,Book,0),1)</f>
        <v>D</v>
      </c>
      <c r="H310" s="107" t="str">
        <f aca="false">$F310&amp;$G310</f>
        <v>8D</v>
      </c>
    </row>
    <row r="311" customFormat="false" ht="12.75" hidden="false" customHeight="false" outlineLevel="0" collapsed="false">
      <c r="A311" s="106" t="n">
        <v>37257</v>
      </c>
      <c r="B311" s="107" t="s">
        <v>46</v>
      </c>
      <c r="C311" s="107" t="s">
        <v>113</v>
      </c>
      <c r="D311" s="107" t="n">
        <v>-0.0001</v>
      </c>
      <c r="E311" s="107" t="n">
        <v>-5E-008</v>
      </c>
      <c r="F311" s="107" t="n">
        <f aca="false">IF(REF_DT&lt;PromptMonth,1,INDEX(BucketTable,MATCH($A311,SumMonths,0),1))</f>
        <v>9</v>
      </c>
      <c r="G311" s="107" t="str">
        <f aca="false">INDEX(Book_Type,MATCH($B311,Book,0),1)</f>
        <v>D</v>
      </c>
      <c r="H311" s="107" t="str">
        <f aca="false">$F311&amp;$G311</f>
        <v>9D</v>
      </c>
    </row>
    <row r="312" customFormat="false" ht="12.75" hidden="false" customHeight="false" outlineLevel="0" collapsed="false">
      <c r="A312" s="106" t="n">
        <v>37257</v>
      </c>
      <c r="B312" s="107" t="s">
        <v>46</v>
      </c>
      <c r="C312" s="107" t="s">
        <v>112</v>
      </c>
      <c r="D312" s="107" t="n">
        <v>0</v>
      </c>
      <c r="E312" s="107" t="n">
        <v>0</v>
      </c>
      <c r="F312" s="107" t="n">
        <f aca="false">IF(REF_DT&lt;PromptMonth,1,INDEX(BucketTable,MATCH($A312,SumMonths,0),1))</f>
        <v>9</v>
      </c>
      <c r="G312" s="107" t="str">
        <f aca="false">INDEX(Book_Type,MATCH($B312,Book,0),1)</f>
        <v>D</v>
      </c>
      <c r="H312" s="107" t="str">
        <f aca="false">$F312&amp;$G312</f>
        <v>9D</v>
      </c>
    </row>
    <row r="313" customFormat="false" ht="12.75" hidden="false" customHeight="false" outlineLevel="0" collapsed="false">
      <c r="A313" s="106" t="n">
        <v>37288</v>
      </c>
      <c r="B313" s="107" t="s">
        <v>46</v>
      </c>
      <c r="C313" s="107" t="s">
        <v>113</v>
      </c>
      <c r="D313" s="107" t="n">
        <v>0</v>
      </c>
      <c r="E313" s="107" t="n">
        <v>0</v>
      </c>
      <c r="F313" s="107" t="n">
        <f aca="false">IF(REF_DT&lt;PromptMonth,1,INDEX(BucketTable,MATCH($A313,SumMonths,0),1))</f>
        <v>9</v>
      </c>
      <c r="G313" s="107" t="str">
        <f aca="false">INDEX(Book_Type,MATCH($B313,Book,0),1)</f>
        <v>D</v>
      </c>
      <c r="H313" s="107" t="str">
        <f aca="false">$F313&amp;$G313</f>
        <v>9D</v>
      </c>
    </row>
    <row r="314" customFormat="false" ht="12.75" hidden="false" customHeight="false" outlineLevel="0" collapsed="false">
      <c r="A314" s="106" t="n">
        <v>37288</v>
      </c>
      <c r="B314" s="107" t="s">
        <v>46</v>
      </c>
      <c r="C314" s="107" t="s">
        <v>112</v>
      </c>
      <c r="D314" s="107" t="n">
        <v>0</v>
      </c>
      <c r="E314" s="107" t="n">
        <v>0</v>
      </c>
      <c r="F314" s="107" t="n">
        <f aca="false">IF(REF_DT&lt;PromptMonth,1,INDEX(BucketTable,MATCH($A314,SumMonths,0),1))</f>
        <v>9</v>
      </c>
      <c r="G314" s="107" t="str">
        <f aca="false">INDEX(Book_Type,MATCH($B314,Book,0),1)</f>
        <v>D</v>
      </c>
      <c r="H314" s="107" t="str">
        <f aca="false">$F314&amp;$G314</f>
        <v>9D</v>
      </c>
    </row>
    <row r="315" customFormat="false" ht="12.75" hidden="false" customHeight="false" outlineLevel="0" collapsed="false">
      <c r="A315" s="106" t="n">
        <v>37316</v>
      </c>
      <c r="B315" s="107" t="s">
        <v>46</v>
      </c>
      <c r="C315" s="107" t="s">
        <v>113</v>
      </c>
      <c r="D315" s="107" t="n">
        <v>0</v>
      </c>
      <c r="E315" s="107" t="n">
        <v>0</v>
      </c>
      <c r="F315" s="107" t="n">
        <f aca="false">IF(REF_DT&lt;PromptMonth,1,INDEX(BucketTable,MATCH($A315,SumMonths,0),1))</f>
        <v>9</v>
      </c>
      <c r="G315" s="107" t="str">
        <f aca="false">INDEX(Book_Type,MATCH($B315,Book,0),1)</f>
        <v>D</v>
      </c>
      <c r="H315" s="107" t="str">
        <f aca="false">$F315&amp;$G315</f>
        <v>9D</v>
      </c>
    </row>
    <row r="316" customFormat="false" ht="12.75" hidden="false" customHeight="false" outlineLevel="0" collapsed="false">
      <c r="A316" s="106" t="n">
        <v>37316</v>
      </c>
      <c r="B316" s="107" t="s">
        <v>46</v>
      </c>
      <c r="C316" s="107" t="s">
        <v>112</v>
      </c>
      <c r="D316" s="107" t="n">
        <v>0</v>
      </c>
      <c r="E316" s="107" t="n">
        <v>0</v>
      </c>
      <c r="F316" s="107" t="n">
        <f aca="false">IF(REF_DT&lt;PromptMonth,1,INDEX(BucketTable,MATCH($A316,SumMonths,0),1))</f>
        <v>9</v>
      </c>
      <c r="G316" s="107" t="str">
        <f aca="false">INDEX(Book_Type,MATCH($B316,Book,0),1)</f>
        <v>D</v>
      </c>
      <c r="H316" s="107" t="str">
        <f aca="false">$F316&amp;$G316</f>
        <v>9D</v>
      </c>
    </row>
    <row r="317" customFormat="false" ht="12.75" hidden="false" customHeight="false" outlineLevel="0" collapsed="false">
      <c r="A317" s="106" t="n">
        <v>36892</v>
      </c>
      <c r="B317" s="107" t="s">
        <v>47</v>
      </c>
      <c r="C317" s="107" t="s">
        <v>113</v>
      </c>
      <c r="D317" s="107" t="n">
        <v>961341</v>
      </c>
      <c r="E317" s="107" t="n">
        <v>480.6705</v>
      </c>
      <c r="F317" s="107" t="n">
        <f aca="false">IF(REF_DT&lt;PromptMonth,1,INDEX(BucketTable,MATCH($A317,SumMonths,0),1))</f>
        <v>1</v>
      </c>
      <c r="G317" s="107" t="str">
        <f aca="false">INDEX(Book_Type,MATCH($B317,Book,0),1)</f>
        <v>I</v>
      </c>
      <c r="H317" s="107" t="str">
        <f aca="false">$F317&amp;$G317</f>
        <v>1I</v>
      </c>
    </row>
    <row r="318" customFormat="false" ht="12.75" hidden="false" customHeight="false" outlineLevel="0" collapsed="false">
      <c r="A318" s="106" t="n">
        <v>36892</v>
      </c>
      <c r="B318" s="107" t="s">
        <v>47</v>
      </c>
      <c r="C318" s="107" t="s">
        <v>112</v>
      </c>
      <c r="D318" s="107" t="n">
        <v>-930000</v>
      </c>
      <c r="E318" s="107" t="n">
        <v>0</v>
      </c>
      <c r="F318" s="107" t="n">
        <f aca="false">IF(REF_DT&lt;PromptMonth,1,INDEX(BucketTable,MATCH($A318,SumMonths,0),1))</f>
        <v>1</v>
      </c>
      <c r="G318" s="107" t="str">
        <f aca="false">INDEX(Book_Type,MATCH($B318,Book,0),1)</f>
        <v>I</v>
      </c>
      <c r="H318" s="107" t="str">
        <f aca="false">$F318&amp;$G318</f>
        <v>1I</v>
      </c>
    </row>
    <row r="319" customFormat="false" ht="12.75" hidden="false" customHeight="false" outlineLevel="0" collapsed="false">
      <c r="A319" s="106" t="n">
        <v>36923</v>
      </c>
      <c r="B319" s="107" t="s">
        <v>47</v>
      </c>
      <c r="C319" s="107" t="s">
        <v>113</v>
      </c>
      <c r="D319" s="107" t="n">
        <v>866866.1001</v>
      </c>
      <c r="E319" s="107" t="n">
        <v>433.43305005</v>
      </c>
      <c r="F319" s="107" t="n">
        <f aca="false">IF(REF_DT&lt;PromptMonth,1,INDEX(BucketTable,MATCH($A319,SumMonths,0),1))</f>
        <v>2</v>
      </c>
      <c r="G319" s="107" t="str">
        <f aca="false">INDEX(Book_Type,MATCH($B319,Book,0),1)</f>
        <v>I</v>
      </c>
      <c r="H319" s="107" t="str">
        <f aca="false">$F319&amp;$G319</f>
        <v>2I</v>
      </c>
    </row>
    <row r="320" customFormat="false" ht="12.75" hidden="false" customHeight="false" outlineLevel="0" collapsed="false">
      <c r="A320" s="106" t="n">
        <v>36923</v>
      </c>
      <c r="B320" s="107" t="s">
        <v>47</v>
      </c>
      <c r="C320" s="107" t="s">
        <v>112</v>
      </c>
      <c r="D320" s="107" t="n">
        <v>-838605.1079</v>
      </c>
      <c r="E320" s="107" t="n">
        <v>-46123.2809345</v>
      </c>
      <c r="F320" s="107" t="n">
        <f aca="false">IF(REF_DT&lt;PromptMonth,1,INDEX(BucketTable,MATCH($A320,SumMonths,0),1))</f>
        <v>2</v>
      </c>
      <c r="G320" s="107" t="str">
        <f aca="false">INDEX(Book_Type,MATCH($B320,Book,0),1)</f>
        <v>I</v>
      </c>
      <c r="H320" s="107" t="str">
        <f aca="false">$F320&amp;$G320</f>
        <v>2I</v>
      </c>
    </row>
    <row r="321" customFormat="false" ht="12.75" hidden="false" customHeight="false" outlineLevel="0" collapsed="false">
      <c r="A321" s="106" t="n">
        <v>36951</v>
      </c>
      <c r="B321" s="107" t="s">
        <v>47</v>
      </c>
      <c r="C321" s="107" t="s">
        <v>113</v>
      </c>
      <c r="D321" s="107" t="n">
        <v>955554.2927</v>
      </c>
      <c r="E321" s="107" t="n">
        <v>477.77714635</v>
      </c>
      <c r="F321" s="107" t="n">
        <f aca="false">IF(REF_DT&lt;PromptMonth,1,INDEX(BucketTable,MATCH($A321,SumMonths,0),1))</f>
        <v>3</v>
      </c>
      <c r="G321" s="107" t="str">
        <f aca="false">INDEX(Book_Type,MATCH($B321,Book,0),1)</f>
        <v>I</v>
      </c>
      <c r="H321" s="107" t="str">
        <f aca="false">$F321&amp;$G321</f>
        <v>3I</v>
      </c>
    </row>
    <row r="322" customFormat="false" ht="12.75" hidden="false" customHeight="false" outlineLevel="0" collapsed="false">
      <c r="A322" s="106" t="n">
        <v>36951</v>
      </c>
      <c r="B322" s="107" t="s">
        <v>47</v>
      </c>
      <c r="C322" s="107" t="s">
        <v>112</v>
      </c>
      <c r="D322" s="107" t="n">
        <v>-924401.9471</v>
      </c>
      <c r="E322" s="107" t="n">
        <v>-55464.116826</v>
      </c>
      <c r="F322" s="107" t="n">
        <f aca="false">IF(REF_DT&lt;PromptMonth,1,INDEX(BucketTable,MATCH($A322,SumMonths,0),1))</f>
        <v>3</v>
      </c>
      <c r="G322" s="107" t="str">
        <f aca="false">INDEX(Book_Type,MATCH($B322,Book,0),1)</f>
        <v>I</v>
      </c>
      <c r="H322" s="107" t="str">
        <f aca="false">$F322&amp;$G322</f>
        <v>3I</v>
      </c>
    </row>
    <row r="323" customFormat="false" ht="12.75" hidden="false" customHeight="false" outlineLevel="0" collapsed="false">
      <c r="A323" s="106" t="n">
        <v>37196</v>
      </c>
      <c r="B323" s="107" t="s">
        <v>47</v>
      </c>
      <c r="C323" s="107" t="s">
        <v>113</v>
      </c>
      <c r="D323" s="107" t="n">
        <v>0</v>
      </c>
      <c r="E323" s="107" t="n">
        <v>0</v>
      </c>
      <c r="F323" s="107" t="n">
        <f aca="false">IF(REF_DT&lt;PromptMonth,1,INDEX(BucketTable,MATCH($A323,SumMonths,0),1))</f>
        <v>8</v>
      </c>
      <c r="G323" s="107" t="str">
        <f aca="false">INDEX(Book_Type,MATCH($B323,Book,0),1)</f>
        <v>I</v>
      </c>
      <c r="H323" s="107" t="str">
        <f aca="false">$F323&amp;$G323</f>
        <v>8I</v>
      </c>
    </row>
    <row r="324" customFormat="false" ht="12.75" hidden="false" customHeight="false" outlineLevel="0" collapsed="false">
      <c r="A324" s="106" t="n">
        <v>37196</v>
      </c>
      <c r="B324" s="107" t="s">
        <v>47</v>
      </c>
      <c r="C324" s="107" t="s">
        <v>112</v>
      </c>
      <c r="D324" s="107" t="n">
        <v>0</v>
      </c>
      <c r="E324" s="107" t="n">
        <v>0</v>
      </c>
      <c r="F324" s="107" t="n">
        <f aca="false">IF(REF_DT&lt;PromptMonth,1,INDEX(BucketTable,MATCH($A324,SumMonths,0),1))</f>
        <v>8</v>
      </c>
      <c r="G324" s="107" t="str">
        <f aca="false">INDEX(Book_Type,MATCH($B324,Book,0),1)</f>
        <v>I</v>
      </c>
      <c r="H324" s="107" t="str">
        <f aca="false">$F324&amp;$G324</f>
        <v>8I</v>
      </c>
    </row>
    <row r="325" customFormat="false" ht="12.75" hidden="false" customHeight="false" outlineLevel="0" collapsed="false">
      <c r="A325" s="106" t="n">
        <v>37226</v>
      </c>
      <c r="B325" s="107" t="s">
        <v>47</v>
      </c>
      <c r="C325" s="107" t="s">
        <v>113</v>
      </c>
      <c r="D325" s="107" t="n">
        <v>0</v>
      </c>
      <c r="E325" s="107" t="n">
        <v>0</v>
      </c>
      <c r="F325" s="107" t="n">
        <f aca="false">IF(REF_DT&lt;PromptMonth,1,INDEX(BucketTable,MATCH($A325,SumMonths,0),1))</f>
        <v>8</v>
      </c>
      <c r="G325" s="107" t="str">
        <f aca="false">INDEX(Book_Type,MATCH($B325,Book,0),1)</f>
        <v>I</v>
      </c>
      <c r="H325" s="107" t="str">
        <f aca="false">$F325&amp;$G325</f>
        <v>8I</v>
      </c>
    </row>
    <row r="326" customFormat="false" ht="12.75" hidden="false" customHeight="false" outlineLevel="0" collapsed="false">
      <c r="A326" s="106" t="n">
        <v>37226</v>
      </c>
      <c r="B326" s="107" t="s">
        <v>47</v>
      </c>
      <c r="C326" s="107" t="s">
        <v>112</v>
      </c>
      <c r="D326" s="107" t="n">
        <v>0</v>
      </c>
      <c r="E326" s="107" t="n">
        <v>0</v>
      </c>
      <c r="F326" s="107" t="n">
        <f aca="false">IF(REF_DT&lt;PromptMonth,1,INDEX(BucketTable,MATCH($A326,SumMonths,0),1))</f>
        <v>8</v>
      </c>
      <c r="G326" s="107" t="str">
        <f aca="false">INDEX(Book_Type,MATCH($B326,Book,0),1)</f>
        <v>I</v>
      </c>
      <c r="H326" s="107" t="str">
        <f aca="false">$F326&amp;$G326</f>
        <v>8I</v>
      </c>
    </row>
    <row r="327" customFormat="false" ht="12.75" hidden="false" customHeight="false" outlineLevel="0" collapsed="false">
      <c r="A327" s="106" t="n">
        <v>37257</v>
      </c>
      <c r="B327" s="107" t="s">
        <v>47</v>
      </c>
      <c r="C327" s="107" t="s">
        <v>113</v>
      </c>
      <c r="D327" s="107" t="n">
        <v>-0.0001</v>
      </c>
      <c r="E327" s="107" t="n">
        <v>-5E-008</v>
      </c>
      <c r="F327" s="107" t="n">
        <f aca="false">IF(REF_DT&lt;PromptMonth,1,INDEX(BucketTable,MATCH($A327,SumMonths,0),1))</f>
        <v>9</v>
      </c>
      <c r="G327" s="107" t="str">
        <f aca="false">INDEX(Book_Type,MATCH($B327,Book,0),1)</f>
        <v>I</v>
      </c>
      <c r="H327" s="107" t="str">
        <f aca="false">$F327&amp;$G327</f>
        <v>9I</v>
      </c>
    </row>
    <row r="328" customFormat="false" ht="12.75" hidden="false" customHeight="false" outlineLevel="0" collapsed="false">
      <c r="A328" s="106" t="n">
        <v>37257</v>
      </c>
      <c r="B328" s="107" t="s">
        <v>47</v>
      </c>
      <c r="C328" s="107" t="s">
        <v>112</v>
      </c>
      <c r="D328" s="107" t="n">
        <v>0</v>
      </c>
      <c r="E328" s="107" t="n">
        <v>0</v>
      </c>
      <c r="F328" s="107" t="n">
        <f aca="false">IF(REF_DT&lt;PromptMonth,1,INDEX(BucketTable,MATCH($A328,SumMonths,0),1))</f>
        <v>9</v>
      </c>
      <c r="G328" s="107" t="str">
        <f aca="false">INDEX(Book_Type,MATCH($B328,Book,0),1)</f>
        <v>I</v>
      </c>
      <c r="H328" s="107" t="str">
        <f aca="false">$F328&amp;$G328</f>
        <v>9I</v>
      </c>
    </row>
    <row r="329" customFormat="false" ht="12.75" hidden="false" customHeight="false" outlineLevel="0" collapsed="false">
      <c r="A329" s="106" t="n">
        <v>37288</v>
      </c>
      <c r="B329" s="107" t="s">
        <v>47</v>
      </c>
      <c r="C329" s="107" t="s">
        <v>113</v>
      </c>
      <c r="D329" s="107" t="n">
        <v>0</v>
      </c>
      <c r="E329" s="107" t="n">
        <v>0</v>
      </c>
      <c r="F329" s="107" t="n">
        <f aca="false">IF(REF_DT&lt;PromptMonth,1,INDEX(BucketTable,MATCH($A329,SumMonths,0),1))</f>
        <v>9</v>
      </c>
      <c r="G329" s="107" t="str">
        <f aca="false">INDEX(Book_Type,MATCH($B329,Book,0),1)</f>
        <v>I</v>
      </c>
      <c r="H329" s="107" t="str">
        <f aca="false">$F329&amp;$G329</f>
        <v>9I</v>
      </c>
    </row>
    <row r="330" customFormat="false" ht="12.75" hidden="false" customHeight="false" outlineLevel="0" collapsed="false">
      <c r="A330" s="106" t="n">
        <v>37288</v>
      </c>
      <c r="B330" s="107" t="s">
        <v>47</v>
      </c>
      <c r="C330" s="107" t="s">
        <v>112</v>
      </c>
      <c r="D330" s="107" t="n">
        <v>0</v>
      </c>
      <c r="E330" s="107" t="n">
        <v>0</v>
      </c>
      <c r="F330" s="107" t="n">
        <f aca="false">IF(REF_DT&lt;PromptMonth,1,INDEX(BucketTable,MATCH($A330,SumMonths,0),1))</f>
        <v>9</v>
      </c>
      <c r="G330" s="107" t="str">
        <f aca="false">INDEX(Book_Type,MATCH($B330,Book,0),1)</f>
        <v>I</v>
      </c>
      <c r="H330" s="107" t="str">
        <f aca="false">$F330&amp;$G330</f>
        <v>9I</v>
      </c>
    </row>
    <row r="331" customFormat="false" ht="12.75" hidden="false" customHeight="false" outlineLevel="0" collapsed="false">
      <c r="A331" s="106" t="n">
        <v>37316</v>
      </c>
      <c r="B331" s="107" t="s">
        <v>47</v>
      </c>
      <c r="C331" s="107" t="s">
        <v>113</v>
      </c>
      <c r="D331" s="107" t="n">
        <v>0</v>
      </c>
      <c r="E331" s="107" t="n">
        <v>0</v>
      </c>
      <c r="F331" s="107" t="n">
        <f aca="false">IF(REF_DT&lt;PromptMonth,1,INDEX(BucketTable,MATCH($A331,SumMonths,0),1))</f>
        <v>9</v>
      </c>
      <c r="G331" s="107" t="str">
        <f aca="false">INDEX(Book_Type,MATCH($B331,Book,0),1)</f>
        <v>I</v>
      </c>
      <c r="H331" s="107" t="str">
        <f aca="false">$F331&amp;$G331</f>
        <v>9I</v>
      </c>
    </row>
    <row r="332" customFormat="false" ht="12.75" hidden="false" customHeight="false" outlineLevel="0" collapsed="false">
      <c r="A332" s="106" t="n">
        <v>37316</v>
      </c>
      <c r="B332" s="107" t="s">
        <v>47</v>
      </c>
      <c r="C332" s="107" t="s">
        <v>112</v>
      </c>
      <c r="D332" s="107" t="n">
        <v>0</v>
      </c>
      <c r="E332" s="107" t="n">
        <v>0</v>
      </c>
      <c r="F332" s="107" t="n">
        <f aca="false">IF(REF_DT&lt;PromptMonth,1,INDEX(BucketTable,MATCH($A332,SumMonths,0),1))</f>
        <v>9</v>
      </c>
      <c r="G332" s="107" t="str">
        <f aca="false">INDEX(Book_Type,MATCH($B332,Book,0),1)</f>
        <v>I</v>
      </c>
      <c r="H332" s="107" t="str">
        <f aca="false">$F332&amp;$G332</f>
        <v>9I</v>
      </c>
    </row>
    <row r="333" customFormat="false" ht="12.75" hidden="false" customHeight="false" outlineLevel="0" collapsed="false">
      <c r="A333" s="106" t="n">
        <v>36892</v>
      </c>
      <c r="B333" s="107" t="s">
        <v>45</v>
      </c>
      <c r="C333" s="107" t="s">
        <v>116</v>
      </c>
      <c r="D333" s="107" t="n">
        <v>0</v>
      </c>
      <c r="E333" s="107" t="n">
        <v>0</v>
      </c>
      <c r="F333" s="107" t="n">
        <f aca="false">IF(REF_DT&lt;PromptMonth,1,INDEX(BucketTable,MATCH($A333,SumMonths,0),1))</f>
        <v>1</v>
      </c>
      <c r="G333" s="107" t="str">
        <f aca="false">INDEX(Book_Type,MATCH($B333,Book,0),1)</f>
        <v>P</v>
      </c>
      <c r="H333" s="107" t="str">
        <f aca="false">$F333&amp;$G333</f>
        <v>1P</v>
      </c>
    </row>
    <row r="334" customFormat="false" ht="12.75" hidden="false" customHeight="false" outlineLevel="0" collapsed="false">
      <c r="A334" s="106" t="n">
        <v>36923</v>
      </c>
      <c r="B334" s="107" t="s">
        <v>45</v>
      </c>
      <c r="C334" s="107" t="s">
        <v>116</v>
      </c>
      <c r="D334" s="107" t="n">
        <v>28260.9922</v>
      </c>
      <c r="E334" s="107" t="n">
        <v>28260.9922</v>
      </c>
      <c r="F334" s="107" t="n">
        <f aca="false">IF(REF_DT&lt;PromptMonth,1,INDEX(BucketTable,MATCH($A334,SumMonths,0),1))</f>
        <v>2</v>
      </c>
      <c r="G334" s="107" t="str">
        <f aca="false">INDEX(Book_Type,MATCH($B334,Book,0),1)</f>
        <v>P</v>
      </c>
      <c r="H334" s="107" t="str">
        <f aca="false">$F334&amp;$G334</f>
        <v>2P</v>
      </c>
    </row>
    <row r="335" customFormat="false" ht="12.75" hidden="false" customHeight="false" outlineLevel="0" collapsed="false">
      <c r="A335" s="106" t="n">
        <v>36951</v>
      </c>
      <c r="B335" s="107" t="s">
        <v>45</v>
      </c>
      <c r="C335" s="107" t="s">
        <v>116</v>
      </c>
      <c r="D335" s="107" t="n">
        <v>31152.3456</v>
      </c>
      <c r="E335" s="107" t="n">
        <v>31152.3456</v>
      </c>
      <c r="F335" s="107" t="n">
        <f aca="false">IF(REF_DT&lt;PromptMonth,1,INDEX(BucketTable,MATCH($A335,SumMonths,0),1))</f>
        <v>3</v>
      </c>
      <c r="G335" s="107" t="str">
        <f aca="false">INDEX(Book_Type,MATCH($B335,Book,0),1)</f>
        <v>P</v>
      </c>
      <c r="H335" s="107" t="str">
        <f aca="false">$F335&amp;$G335</f>
        <v>3P</v>
      </c>
    </row>
    <row r="336" customFormat="false" ht="12.75" hidden="false" customHeight="false" outlineLevel="0" collapsed="false">
      <c r="A336" s="106" t="n">
        <v>37196</v>
      </c>
      <c r="B336" s="107" t="s">
        <v>45</v>
      </c>
      <c r="C336" s="107" t="s">
        <v>116</v>
      </c>
      <c r="D336" s="107" t="n">
        <v>0</v>
      </c>
      <c r="E336" s="107" t="n">
        <v>0</v>
      </c>
      <c r="F336" s="107" t="n">
        <f aca="false">IF(REF_DT&lt;PromptMonth,1,INDEX(BucketTable,MATCH($A336,SumMonths,0),1))</f>
        <v>8</v>
      </c>
      <c r="G336" s="107" t="str">
        <f aca="false">INDEX(Book_Type,MATCH($B336,Book,0),1)</f>
        <v>P</v>
      </c>
      <c r="H336" s="107" t="str">
        <f aca="false">$F336&amp;$G336</f>
        <v>8P</v>
      </c>
    </row>
    <row r="337" customFormat="false" ht="12.75" hidden="false" customHeight="false" outlineLevel="0" collapsed="false">
      <c r="A337" s="106" t="n">
        <v>37226</v>
      </c>
      <c r="B337" s="107" t="s">
        <v>45</v>
      </c>
      <c r="C337" s="107" t="s">
        <v>116</v>
      </c>
      <c r="D337" s="107" t="n">
        <v>0</v>
      </c>
      <c r="E337" s="107" t="n">
        <v>0</v>
      </c>
      <c r="F337" s="107" t="n">
        <f aca="false">IF(REF_DT&lt;PromptMonth,1,INDEX(BucketTable,MATCH($A337,SumMonths,0),1))</f>
        <v>8</v>
      </c>
      <c r="G337" s="107" t="str">
        <f aca="false">INDEX(Book_Type,MATCH($B337,Book,0),1)</f>
        <v>P</v>
      </c>
      <c r="H337" s="107" t="str">
        <f aca="false">$F337&amp;$G337</f>
        <v>8P</v>
      </c>
    </row>
    <row r="338" customFormat="false" ht="12.75" hidden="false" customHeight="false" outlineLevel="0" collapsed="false">
      <c r="A338" s="106" t="n">
        <v>37257</v>
      </c>
      <c r="B338" s="107" t="s">
        <v>45</v>
      </c>
      <c r="C338" s="107" t="s">
        <v>116</v>
      </c>
      <c r="D338" s="107" t="n">
        <v>-0.0001</v>
      </c>
      <c r="E338" s="107" t="n">
        <v>-0.0001</v>
      </c>
      <c r="F338" s="107" t="n">
        <f aca="false">IF(REF_DT&lt;PromptMonth,1,INDEX(BucketTable,MATCH($A338,SumMonths,0),1))</f>
        <v>9</v>
      </c>
      <c r="G338" s="107" t="str">
        <f aca="false">INDEX(Book_Type,MATCH($B338,Book,0),1)</f>
        <v>P</v>
      </c>
      <c r="H338" s="107" t="str">
        <f aca="false">$F338&amp;$G338</f>
        <v>9P</v>
      </c>
    </row>
    <row r="339" customFormat="false" ht="12.75" hidden="false" customHeight="false" outlineLevel="0" collapsed="false">
      <c r="A339" s="106" t="n">
        <v>37288</v>
      </c>
      <c r="B339" s="107" t="s">
        <v>45</v>
      </c>
      <c r="C339" s="107" t="s">
        <v>116</v>
      </c>
      <c r="D339" s="107" t="n">
        <v>0</v>
      </c>
      <c r="E339" s="107" t="n">
        <v>0</v>
      </c>
      <c r="F339" s="107" t="n">
        <f aca="false">IF(REF_DT&lt;PromptMonth,1,INDEX(BucketTable,MATCH($A339,SumMonths,0),1))</f>
        <v>9</v>
      </c>
      <c r="G339" s="107" t="str">
        <f aca="false">INDEX(Book_Type,MATCH($B339,Book,0),1)</f>
        <v>P</v>
      </c>
      <c r="H339" s="107" t="str">
        <f aca="false">$F339&amp;$G339</f>
        <v>9P</v>
      </c>
    </row>
    <row r="340" customFormat="false" ht="12.75" hidden="false" customHeight="false" outlineLevel="0" collapsed="false">
      <c r="A340" s="106" t="n">
        <v>37316</v>
      </c>
      <c r="B340" s="107" t="s">
        <v>45</v>
      </c>
      <c r="C340" s="107" t="s">
        <v>116</v>
      </c>
      <c r="D340" s="107" t="n">
        <v>0</v>
      </c>
      <c r="E340" s="107" t="n">
        <v>0</v>
      </c>
      <c r="F340" s="107" t="n">
        <f aca="false">IF(REF_DT&lt;PromptMonth,1,INDEX(BucketTable,MATCH($A340,SumMonths,0),1))</f>
        <v>9</v>
      </c>
      <c r="G340" s="107" t="str">
        <f aca="false">INDEX(Book_Type,MATCH($B340,Book,0),1)</f>
        <v>P</v>
      </c>
      <c r="H340" s="107" t="str">
        <f aca="false">$F340&amp;$G340</f>
        <v>9P</v>
      </c>
    </row>
  </sheetData>
  <autoFilter ref="A1:H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2" style="156" width="9.14"/>
    <col collapsed="false" customWidth="false" hidden="false" outlineLevel="0" max="4" min="4" style="157" width="9.14"/>
  </cols>
  <sheetData>
    <row r="1" customFormat="false" ht="16.5" hidden="false" customHeight="false" outlineLevel="0" collapsed="false">
      <c r="A1" s="0" t="s">
        <v>229</v>
      </c>
      <c r="B1" s="158" t="s">
        <v>230</v>
      </c>
      <c r="C1" s="159" t="s">
        <v>155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26.2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6.5625" defaultRowHeight="12.75" customHeight="true" zeroHeight="false" outlineLevelRow="0" outlineLevelCol="0"/>
  <cols>
    <col collapsed="false" customWidth="true" hidden="false" outlineLevel="0" max="2" min="2" style="156" width="8.14"/>
    <col collapsed="false" customWidth="false" hidden="false" outlineLevel="0" max="3" min="3" style="156" width="6.56"/>
    <col collapsed="false" customWidth="false" hidden="false" outlineLevel="0" max="4" min="4" style="157" width="6.56"/>
  </cols>
  <sheetData>
    <row r="1" customFormat="false" ht="16.5" hidden="false" customHeight="false" outlineLevel="0" collapsed="false">
      <c r="A1" s="0" t="s">
        <v>231</v>
      </c>
      <c r="B1" s="158" t="s">
        <v>232</v>
      </c>
      <c r="C1" s="159" t="s">
        <v>155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26.2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233</v>
      </c>
      <c r="B1" s="158" t="s">
        <v>234</v>
      </c>
      <c r="C1" s="159" t="s">
        <v>155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26.2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235</v>
      </c>
      <c r="B1" s="158" t="s">
        <v>236</v>
      </c>
      <c r="C1" s="159" t="s">
        <v>155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26.2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237</v>
      </c>
      <c r="B1" s="158" t="s">
        <v>238</v>
      </c>
      <c r="C1" s="159" t="s">
        <v>155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26.2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239</v>
      </c>
      <c r="B1" s="158" t="s">
        <v>240</v>
      </c>
      <c r="C1" s="159" t="s">
        <v>155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26.2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156" width="9.14"/>
    <col collapsed="false" customWidth="true" hidden="false" outlineLevel="0" max="5" min="5" style="157" width="9.14"/>
    <col collapsed="false" customWidth="true" hidden="false" outlineLevel="0" max="6" min="6" style="156" width="9.14"/>
    <col collapsed="false" customWidth="true" hidden="false" outlineLevel="0" max="9" min="7" style="157" width="9.14"/>
    <col collapsed="false" customWidth="true" hidden="false" outlineLevel="0" max="10" min="10" style="156" width="9.14"/>
  </cols>
  <sheetData>
    <row r="1" customFormat="false" ht="16.5" hidden="false" customHeight="false" outlineLevel="0" collapsed="false">
      <c r="A1" s="0" t="s">
        <v>241</v>
      </c>
      <c r="B1" s="158" t="s">
        <v>242</v>
      </c>
      <c r="C1" s="168" t="s">
        <v>243</v>
      </c>
      <c r="D1" s="159" t="s">
        <v>244</v>
      </c>
      <c r="E1" s="160" t="n">
        <f aca="false">SUM(E4:E65536)</f>
        <v>0</v>
      </c>
      <c r="F1" s="159" t="s">
        <v>166</v>
      </c>
      <c r="G1" s="160" t="n">
        <f aca="false">SUM(G4:G65536)</f>
        <v>0</v>
      </c>
      <c r="H1" s="169"/>
      <c r="I1" s="169"/>
      <c r="J1" s="170"/>
    </row>
    <row r="2" customFormat="false" ht="25.5" hidden="false" customHeight="false" outlineLevel="0" collapsed="false">
      <c r="B2" s="171" t="s">
        <v>156</v>
      </c>
      <c r="C2" s="162"/>
      <c r="D2" s="162"/>
      <c r="E2" s="163" t="s">
        <v>157</v>
      </c>
      <c r="F2" s="161" t="s">
        <v>167</v>
      </c>
      <c r="G2" s="172" t="s">
        <v>168</v>
      </c>
      <c r="H2" s="161" t="s">
        <v>169</v>
      </c>
      <c r="I2" s="172" t="s">
        <v>170</v>
      </c>
      <c r="J2" s="173" t="s">
        <v>171</v>
      </c>
    </row>
    <row r="3" customFormat="false" ht="26.25" hidden="false" customHeight="false" outlineLevel="0" collapsed="false">
      <c r="A3" s="114" t="s">
        <v>158</v>
      </c>
      <c r="B3" s="164" t="s">
        <v>159</v>
      </c>
      <c r="C3" s="165" t="s">
        <v>160</v>
      </c>
      <c r="D3" s="165" t="s">
        <v>172</v>
      </c>
      <c r="E3" s="166" t="s">
        <v>161</v>
      </c>
      <c r="F3" s="174" t="s">
        <v>161</v>
      </c>
      <c r="G3" s="166" t="s">
        <v>161</v>
      </c>
      <c r="H3" s="174" t="s">
        <v>173</v>
      </c>
      <c r="I3" s="166" t="s">
        <v>161</v>
      </c>
      <c r="J3" s="175" t="s">
        <v>174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245</v>
      </c>
      <c r="B1" s="158" t="s">
        <v>246</v>
      </c>
      <c r="C1" s="159" t="s">
        <v>155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26.2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2" style="156" width="9.14"/>
    <col collapsed="false" customWidth="false" hidden="false" outlineLevel="0" max="4" min="4" style="157" width="9.14"/>
  </cols>
  <sheetData>
    <row r="1" customFormat="false" ht="16.5" hidden="false" customHeight="false" outlineLevel="0" collapsed="false">
      <c r="A1" s="0" t="s">
        <v>247</v>
      </c>
      <c r="B1" s="158" t="s">
        <v>248</v>
      </c>
      <c r="C1" s="159" t="s">
        <v>155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26.2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6.5625" defaultRowHeight="12.75" customHeight="true" zeroHeight="false" outlineLevelRow="0" outlineLevelCol="0"/>
  <cols>
    <col collapsed="false" customWidth="true" hidden="false" outlineLevel="0" max="2" min="2" style="156" width="8.14"/>
    <col collapsed="false" customWidth="false" hidden="false" outlineLevel="0" max="3" min="3" style="156" width="6.56"/>
    <col collapsed="false" customWidth="false" hidden="false" outlineLevel="0" max="4" min="4" style="157" width="6.56"/>
  </cols>
  <sheetData>
    <row r="1" customFormat="false" ht="16.5" hidden="false" customHeight="false" outlineLevel="0" collapsed="false">
      <c r="A1" s="0" t="s">
        <v>249</v>
      </c>
      <c r="B1" s="158" t="s">
        <v>250</v>
      </c>
      <c r="C1" s="159" t="s">
        <v>155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26.2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85"/>
    <col collapsed="false" customWidth="true" hidden="false" outlineLevel="0" max="3" min="3" style="0" width="37.41"/>
    <col collapsed="false" customWidth="true" hidden="false" outlineLevel="0" max="4" min="4" style="0" width="138.99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3.28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10" t="n">
        <f aca="false">COUNTA($C$5:$C$65536)</f>
        <v>52</v>
      </c>
      <c r="E2" s="0" t="n">
        <f aca="false">DayOfTheMonth</f>
        <v>22</v>
      </c>
      <c r="F2" s="0" t="str">
        <f aca="true">UPPER(TEXT(DATEVALUE(MONTH(TODAY())&amp;"/"&amp;TRIM(E2)&amp;"/"&amp;YEAR(TODAY())),"DD/MMM/YY"))</f>
        <v>22/SEP/25</v>
      </c>
    </row>
    <row r="3" customFormat="false" ht="12.75" hidden="false" customHeight="false" outlineLevel="0" collapsed="false">
      <c r="A3" s="0" t="n">
        <f aca="false">ROW()</f>
        <v>3</v>
      </c>
      <c r="D3" s="0" t="s">
        <v>125</v>
      </c>
    </row>
    <row r="4" customFormat="false" ht="12.75" hidden="false" customHeight="false" outlineLevel="0" collapsed="false">
      <c r="A4" s="0" t="n">
        <f aca="false">ROW()</f>
        <v>4</v>
      </c>
      <c r="C4" s="0" t="s">
        <v>126</v>
      </c>
      <c r="D4" s="0" t="e">
        <f aca="false">Concat("C",$A$5:$A$100,"QueryPage")</f>
        <v>#VALUE!</v>
      </c>
      <c r="E4" s="0" t="s">
        <v>20</v>
      </c>
      <c r="F4" s="111" t="s">
        <v>127</v>
      </c>
      <c r="G4" s="111" t="s">
        <v>128</v>
      </c>
      <c r="H4" s="111" t="s">
        <v>129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Query'!H25</f>
        <v>IM-EMWNSS1-PRC</v>
      </c>
      <c r="C5" s="0" t="str">
        <f aca="false">" "&amp;"'"&amp;B5&amp;"'"&amp;","</f>
        <v> 'IM-EMWNSS1-PRC',</v>
      </c>
      <c r="D5" s="0" t="e">
        <f aca="false">TRIM(LEFT(D4,LEN(D4)-1))</f>
        <v>#VALUE!</v>
      </c>
      <c r="E5" s="112" t="str">
        <f aca="false">$F$2</f>
        <v>22/SEP/25</v>
      </c>
      <c r="F5" s="113" t="s">
        <v>130</v>
      </c>
      <c r="G5" s="113" t="s">
        <v>131</v>
      </c>
      <c r="H5" s="113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Query'!H26</f>
        <v>IM-EMWNSS1-BAS</v>
      </c>
      <c r="C6" s="0" t="str">
        <f aca="false">" "&amp;"'"&amp;B6&amp;"'"&amp;","</f>
        <v> 'IM-EMWNSS1-BAS',</v>
      </c>
      <c r="E6" s="112"/>
      <c r="F6" s="114"/>
      <c r="G6" s="114"/>
      <c r="H6" s="114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Query'!H27</f>
        <v>IM-EMWNSS1-IDX</v>
      </c>
      <c r="C7" s="0" t="str">
        <f aca="false">" "&amp;"'"&amp;B7&amp;"'"&amp;","</f>
        <v> 'IM-EMWNSS1-IDX',</v>
      </c>
      <c r="E7" s="112"/>
      <c r="F7" s="114"/>
      <c r="G7" s="114"/>
      <c r="H7" s="114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Query'!H28</f>
        <v>IM-EMWNSS2-PRC</v>
      </c>
      <c r="C8" s="0" t="str">
        <f aca="false">" "&amp;"'"&amp;B8&amp;"'"&amp;","</f>
        <v> 'IM-EMWNSS2-PRC',</v>
      </c>
      <c r="E8" s="112"/>
      <c r="F8" s="114"/>
      <c r="G8" s="114"/>
      <c r="H8" s="114"/>
    </row>
    <row r="9" customFormat="false" ht="12.75" hidden="false" customHeight="false" outlineLevel="0" collapsed="false">
      <c r="A9" s="0" t="n">
        <f aca="false">ROW()</f>
        <v>9</v>
      </c>
      <c r="B9" s="0" t="str">
        <f aca="false">'Run Query'!H29</f>
        <v>IM-EMWNSS2-BAS</v>
      </c>
      <c r="C9" s="0" t="str">
        <f aca="false">" "&amp;"'"&amp;B9&amp;"'"&amp;","</f>
        <v> 'IM-EMWNSS2-BAS',</v>
      </c>
      <c r="E9" s="112"/>
      <c r="F9" s="114"/>
      <c r="G9" s="114"/>
      <c r="H9" s="114"/>
    </row>
    <row r="10" customFormat="false" ht="12.75" hidden="false" customHeight="false" outlineLevel="0" collapsed="false">
      <c r="A10" s="0" t="n">
        <f aca="false">ROW()</f>
        <v>10</v>
      </c>
      <c r="B10" s="0" t="str">
        <f aca="false">'Run Query'!H30</f>
        <v>IM-EMWNSS2-IDX</v>
      </c>
      <c r="C10" s="0" t="str">
        <f aca="false">" "&amp;"'"&amp;B10&amp;"'"&amp;","</f>
        <v> 'IM-EMWNSS2-IDX',</v>
      </c>
      <c r="E10" s="112"/>
      <c r="F10" s="114"/>
      <c r="G10" s="114"/>
      <c r="H10" s="114"/>
    </row>
    <row r="11" customFormat="false" ht="12.75" hidden="false" customHeight="false" outlineLevel="0" collapsed="false">
      <c r="A11" s="0" t="n">
        <f aca="false">ROW()</f>
        <v>11</v>
      </c>
      <c r="B11" s="0" t="str">
        <f aca="false">'Run Query'!H31</f>
        <v>FT-IM-ENOV-PRC</v>
      </c>
      <c r="C11" s="0" t="str">
        <f aca="false">" "&amp;"'"&amp;B11&amp;"'"&amp;","</f>
        <v> 'FT-IM-ENOV-PRC',</v>
      </c>
      <c r="E11" s="112"/>
      <c r="F11" s="114"/>
      <c r="G11" s="114"/>
      <c r="H11" s="114"/>
    </row>
    <row r="12" customFormat="false" ht="12.75" hidden="false" customHeight="false" outlineLevel="0" collapsed="false">
      <c r="A12" s="0" t="n">
        <f aca="false">ROW()</f>
        <v>12</v>
      </c>
      <c r="B12" s="0" t="str">
        <f aca="false">'Run Query'!H32</f>
        <v>FT-IM-ENOV-BAS</v>
      </c>
      <c r="C12" s="0" t="str">
        <f aca="false">" "&amp;"'"&amp;B12&amp;"'"&amp;","</f>
        <v> 'FT-IM-ENOV-BAS',</v>
      </c>
      <c r="F12" s="114"/>
      <c r="G12" s="114"/>
      <c r="H12" s="114"/>
    </row>
    <row r="13" customFormat="false" ht="12.75" hidden="false" customHeight="false" outlineLevel="0" collapsed="false">
      <c r="A13" s="0" t="n">
        <f aca="false">ROW()</f>
        <v>13</v>
      </c>
      <c r="B13" s="0" t="str">
        <f aca="false">'Run Query'!H33</f>
        <v>FT-IM-ENOV-IDX</v>
      </c>
      <c r="C13" s="0" t="str">
        <f aca="false">" "&amp;"'"&amp;B13&amp;"'"&amp;","</f>
        <v> 'FT-IM-ENOV-IDX',</v>
      </c>
      <c r="F13" s="114"/>
      <c r="G13" s="114"/>
      <c r="H13" s="114"/>
    </row>
    <row r="14" customFormat="false" ht="12.75" hidden="false" customHeight="false" outlineLevel="0" collapsed="false">
      <c r="A14" s="0" t="n">
        <f aca="false">ROW()</f>
        <v>14</v>
      </c>
      <c r="B14" s="0" t="str">
        <f aca="false">'Run Query'!H34</f>
        <v>INTRA-ENOV-PRC</v>
      </c>
      <c r="C14" s="0" t="str">
        <f aca="false">" "&amp;"'"&amp;B14&amp;"'"&amp;","</f>
        <v> 'INTRA-ENOV-PRC',</v>
      </c>
      <c r="F14" s="114"/>
      <c r="G14" s="114"/>
      <c r="H14" s="114"/>
    </row>
    <row r="15" customFormat="false" ht="12.75" hidden="false" customHeight="false" outlineLevel="0" collapsed="false">
      <c r="A15" s="0" t="n">
        <f aca="false">ROW()</f>
        <v>15</v>
      </c>
      <c r="B15" s="0" t="str">
        <f aca="false">'Run Query'!H35</f>
        <v>INTRA-ENOV-BAS</v>
      </c>
      <c r="C15" s="0" t="str">
        <f aca="false">" "&amp;"'"&amp;B15&amp;"'"&amp;","</f>
        <v> 'INTRA-ENOV-BAS',</v>
      </c>
      <c r="F15" s="114"/>
      <c r="G15" s="114"/>
      <c r="H15" s="114"/>
    </row>
    <row r="16" customFormat="false" ht="12.75" hidden="false" customHeight="false" outlineLevel="0" collapsed="false">
      <c r="A16" s="0" t="n">
        <f aca="false">ROW()</f>
        <v>16</v>
      </c>
      <c r="B16" s="0" t="str">
        <f aca="false">'Run Query'!H36</f>
        <v>INTRA-ENOV-IDX</v>
      </c>
      <c r="C16" s="0" t="str">
        <f aca="false">" "&amp;"'"&amp;B16&amp;"'"&amp;","</f>
        <v> 'INTRA-ENOV-IDX',</v>
      </c>
      <c r="F16" s="114"/>
      <c r="G16" s="114"/>
      <c r="H16" s="114"/>
    </row>
    <row r="17" customFormat="false" ht="12.75" hidden="false" customHeight="false" outlineLevel="0" collapsed="false">
      <c r="A17" s="0" t="n">
        <f aca="false">ROW()</f>
        <v>17</v>
      </c>
      <c r="B17" s="0" t="str">
        <f aca="false">'Run Query'!H37</f>
        <v>TP-EMWNSS-PRC</v>
      </c>
      <c r="C17" s="0" t="str">
        <f aca="false">" "&amp;"'"&amp;B17&amp;"'"&amp;","</f>
        <v> 'TP-EMWNSS-PRC',</v>
      </c>
      <c r="F17" s="114"/>
      <c r="G17" s="114"/>
      <c r="H17" s="114"/>
    </row>
    <row r="18" customFormat="false" ht="12.75" hidden="false" customHeight="false" outlineLevel="0" collapsed="false">
      <c r="A18" s="0" t="n">
        <f aca="false">ROW()</f>
        <v>18</v>
      </c>
      <c r="B18" s="0" t="str">
        <f aca="false">'Run Query'!H38</f>
        <v>TP-EMWNSS-BAS</v>
      </c>
      <c r="C18" s="0" t="str">
        <f aca="false">" "&amp;"'"&amp;B18&amp;"'"&amp;","</f>
        <v> 'TP-EMWNSS-BAS',</v>
      </c>
      <c r="F18" s="114"/>
      <c r="G18" s="114"/>
      <c r="H18" s="114"/>
    </row>
    <row r="19" customFormat="false" ht="12.75" hidden="false" customHeight="false" outlineLevel="0" collapsed="false">
      <c r="A19" s="0" t="n">
        <f aca="false">ROW()</f>
        <v>19</v>
      </c>
      <c r="B19" s="0" t="str">
        <f aca="false">'Run Query'!H39</f>
        <v>TP-EMWNSS-IDX</v>
      </c>
      <c r="C19" s="0" t="str">
        <f aca="false">" "&amp;"'"&amp;B19&amp;"'"&amp;","</f>
        <v> 'TP-EMWNSS-IDX',</v>
      </c>
      <c r="F19" s="114"/>
      <c r="G19" s="114"/>
      <c r="H19" s="114"/>
    </row>
    <row r="20" customFormat="false" ht="12.75" hidden="false" customHeight="false" outlineLevel="0" collapsed="false">
      <c r="A20" s="0" t="n">
        <f aca="false">ROW()</f>
        <v>20</v>
      </c>
      <c r="B20" s="0" t="str">
        <f aca="false">'Run Query'!H40</f>
        <v>INTRA-EMWNSS1-GDL</v>
      </c>
      <c r="C20" s="0" t="str">
        <f aca="false">" "&amp;"'"&amp;B20&amp;"'"&amp;","</f>
        <v> 'INTRA-EMWNSS1-GDL',</v>
      </c>
      <c r="F20" s="114"/>
      <c r="G20" s="114"/>
      <c r="H20" s="114"/>
    </row>
    <row r="21" customFormat="false" ht="12.75" hidden="false" customHeight="false" outlineLevel="0" collapsed="false">
      <c r="A21" s="0" t="n">
        <f aca="false">ROW()</f>
        <v>21</v>
      </c>
      <c r="B21" s="0" t="str">
        <f aca="false">'Run Query'!H41</f>
        <v>IM-EMWNSS2-GDL</v>
      </c>
      <c r="C21" s="0" t="str">
        <f aca="false">" "&amp;"'"&amp;B21&amp;"'"&amp;","</f>
        <v> 'IM-EMWNSS2-GDL',</v>
      </c>
      <c r="F21" s="114"/>
      <c r="G21" s="114"/>
      <c r="H21" s="114"/>
    </row>
    <row r="22" customFormat="false" ht="12.75" hidden="false" customHeight="false" outlineLevel="0" collapsed="false">
      <c r="A22" s="0" t="n">
        <f aca="false">ROW()</f>
        <v>22</v>
      </c>
      <c r="B22" s="0" t="str">
        <f aca="false">'Run Query'!H42</f>
        <v>FT-IM-ENOV-GDL</v>
      </c>
      <c r="C22" s="0" t="str">
        <f aca="false">" "&amp;"'"&amp;B22&amp;"'"&amp;","</f>
        <v> 'FT-IM-ENOV-GDL',</v>
      </c>
      <c r="F22" s="114"/>
      <c r="G22" s="114"/>
      <c r="H22" s="114"/>
    </row>
    <row r="23" customFormat="false" ht="12.75" hidden="false" customHeight="false" outlineLevel="0" collapsed="false">
      <c r="A23" s="0" t="n">
        <f aca="false">ROW()</f>
        <v>23</v>
      </c>
      <c r="B23" s="0" t="str">
        <f aca="false">'Run Query'!H43</f>
        <v>INTRA-ENOV-GDL</v>
      </c>
      <c r="C23" s="0" t="str">
        <f aca="false">" "&amp;"'"&amp;B23&amp;"'"&amp;","</f>
        <v> 'INTRA-ENOV-GDL',</v>
      </c>
      <c r="F23" s="114"/>
      <c r="G23" s="114"/>
      <c r="H23" s="114"/>
    </row>
    <row r="24" customFormat="false" ht="12.75" hidden="false" customHeight="false" outlineLevel="0" collapsed="false">
      <c r="A24" s="0" t="n">
        <f aca="false">ROW()</f>
        <v>24</v>
      </c>
      <c r="B24" s="0" t="str">
        <f aca="false">'Run Query'!H44</f>
        <v>TP-EMWNSS-GDL</v>
      </c>
      <c r="C24" s="0" t="str">
        <f aca="false">" "&amp;"'"&amp;B24&amp;"'"&amp;","</f>
        <v> 'TP-EMWNSS-GDL',</v>
      </c>
      <c r="F24" s="114"/>
      <c r="G24" s="114"/>
      <c r="H24" s="114"/>
    </row>
    <row r="25" customFormat="false" ht="12.75" hidden="false" customHeight="false" outlineLevel="0" collapsed="false">
      <c r="A25" s="0" t="n">
        <f aca="false">ROW()</f>
        <v>25</v>
      </c>
      <c r="B25" s="0" t="str">
        <f aca="false">'Run Query'!H45</f>
        <v>INTRA-EMWNSS1-PHY</v>
      </c>
      <c r="C25" s="0" t="str">
        <f aca="false">" "&amp;"'"&amp;B25&amp;"'"&amp;","</f>
        <v> 'INTRA-EMWNSS1-PHY',</v>
      </c>
      <c r="F25" s="114"/>
      <c r="G25" s="114"/>
      <c r="H25" s="114"/>
    </row>
    <row r="26" customFormat="false" ht="12.75" hidden="false" customHeight="false" outlineLevel="0" collapsed="false">
      <c r="A26" s="0" t="n">
        <f aca="false">ROW()</f>
        <v>26</v>
      </c>
      <c r="B26" s="0" t="str">
        <f aca="false">'Run Query'!H46</f>
        <v>IM-EMWNSS2-PHY</v>
      </c>
      <c r="C26" s="0" t="str">
        <f aca="false">" "&amp;"'"&amp;B26&amp;"'"&amp;","</f>
        <v> 'IM-EMWNSS2-PHY',</v>
      </c>
      <c r="F26" s="114"/>
      <c r="G26" s="114"/>
      <c r="H26" s="114"/>
    </row>
    <row r="27" customFormat="false" ht="12.75" hidden="false" customHeight="false" outlineLevel="0" collapsed="false">
      <c r="A27" s="0" t="n">
        <f aca="false">ROW()</f>
        <v>27</v>
      </c>
      <c r="B27" s="0" t="str">
        <f aca="false">'Run Query'!H47</f>
        <v>FT-IM-ENOV-PHY</v>
      </c>
      <c r="C27" s="0" t="str">
        <f aca="false">" "&amp;"'"&amp;B27&amp;"'"&amp;","</f>
        <v> 'FT-IM-ENOV-PHY',</v>
      </c>
      <c r="F27" s="114"/>
      <c r="G27" s="114"/>
      <c r="H27" s="114"/>
    </row>
    <row r="28" customFormat="false" ht="12.75" hidden="false" customHeight="false" outlineLevel="0" collapsed="false">
      <c r="A28" s="0" t="n">
        <f aca="false">ROW()</f>
        <v>28</v>
      </c>
      <c r="B28" s="0" t="str">
        <f aca="false">'Run Query'!H48</f>
        <v>INTRA-ENOV-PHY</v>
      </c>
      <c r="C28" s="0" t="str">
        <f aca="false">" "&amp;"'"&amp;B28&amp;"'"&amp;","</f>
        <v> 'INTRA-ENOV-PHY',</v>
      </c>
      <c r="F28" s="114"/>
      <c r="G28" s="114"/>
      <c r="H28" s="114"/>
    </row>
    <row r="29" customFormat="false" ht="12.75" hidden="false" customHeight="false" outlineLevel="0" collapsed="false">
      <c r="A29" s="0" t="n">
        <f aca="false">ROW()</f>
        <v>29</v>
      </c>
      <c r="B29" s="0" t="n">
        <f aca="false">'Run Query'!H49</f>
        <v>0</v>
      </c>
      <c r="C29" s="0" t="str">
        <f aca="false">" "&amp;"'"&amp;B29&amp;"'"&amp;","</f>
        <v> '0',</v>
      </c>
      <c r="F29" s="114"/>
      <c r="G29" s="114"/>
      <c r="H29" s="114"/>
    </row>
    <row r="30" customFormat="false" ht="12.75" hidden="false" customHeight="false" outlineLevel="0" collapsed="false">
      <c r="A30" s="0" t="n">
        <f aca="false">ROW()</f>
        <v>30</v>
      </c>
      <c r="B30" s="0" t="n">
        <f aca="false">'Run Query'!H50</f>
        <v>0</v>
      </c>
      <c r="C30" s="0" t="str">
        <f aca="false">" "&amp;"'"&amp;B30&amp;"'"&amp;","</f>
        <v> '0',</v>
      </c>
      <c r="F30" s="114"/>
      <c r="G30" s="114"/>
      <c r="H30" s="114"/>
    </row>
    <row r="31" customFormat="false" ht="12.75" hidden="false" customHeight="false" outlineLevel="0" collapsed="false">
      <c r="A31" s="0" t="n">
        <f aca="false">ROW()</f>
        <v>31</v>
      </c>
      <c r="B31" s="0" t="n">
        <f aca="false">'Run Query'!H51</f>
        <v>0</v>
      </c>
      <c r="C31" s="0" t="str">
        <f aca="false">" "&amp;"'"&amp;B31&amp;"'"&amp;","</f>
        <v> '0',</v>
      </c>
      <c r="F31" s="114"/>
      <c r="G31" s="114"/>
      <c r="H31" s="114"/>
    </row>
    <row r="32" customFormat="false" ht="12.75" hidden="false" customHeight="false" outlineLevel="0" collapsed="false">
      <c r="A32" s="0" t="n">
        <f aca="false">ROW()</f>
        <v>32</v>
      </c>
      <c r="B32" s="0" t="n">
        <f aca="false">'Run Query'!H52</f>
        <v>0</v>
      </c>
      <c r="C32" s="0" t="str">
        <f aca="false">" "&amp;"'"&amp;B32&amp;"'"&amp;","</f>
        <v> '0',</v>
      </c>
      <c r="F32" s="114"/>
      <c r="G32" s="114"/>
      <c r="H32" s="114"/>
    </row>
    <row r="33" customFormat="false" ht="12.75" hidden="false" customHeight="false" outlineLevel="0" collapsed="false">
      <c r="A33" s="0" t="n">
        <f aca="false">ROW()</f>
        <v>33</v>
      </c>
      <c r="B33" s="0" t="n">
        <f aca="false">'Run Query'!H53</f>
        <v>0</v>
      </c>
      <c r="C33" s="0" t="str">
        <f aca="false">" "&amp;"'"&amp;B33&amp;"'"&amp;","</f>
        <v> '0',</v>
      </c>
      <c r="F33" s="114"/>
      <c r="G33" s="114"/>
      <c r="H33" s="114"/>
    </row>
    <row r="34" customFormat="false" ht="12.75" hidden="false" customHeight="false" outlineLevel="0" collapsed="false">
      <c r="A34" s="0" t="n">
        <f aca="false">ROW()</f>
        <v>34</v>
      </c>
      <c r="B34" s="0" t="str">
        <f aca="false">'Run Query'!H54</f>
        <v>FT-ENOVRT-PRC</v>
      </c>
      <c r="C34" s="0" t="str">
        <f aca="false">" "&amp;"'"&amp;B34&amp;"'"&amp;","</f>
        <v> 'FT-ENOVRT-PRC',</v>
      </c>
      <c r="F34" s="114"/>
      <c r="G34" s="114"/>
      <c r="H34" s="114"/>
    </row>
    <row r="35" customFormat="false" ht="12.75" hidden="false" customHeight="false" outlineLevel="0" collapsed="false">
      <c r="A35" s="0" t="n">
        <f aca="false">ROW()</f>
        <v>35</v>
      </c>
      <c r="B35" s="0" t="str">
        <f aca="false">'Run Query'!H55</f>
        <v>FT-ENOVRT-BAS</v>
      </c>
      <c r="C35" s="0" t="str">
        <f aca="false">" "&amp;"'"&amp;B35&amp;"'"&amp;","</f>
        <v> 'FT-ENOVRT-BAS',</v>
      </c>
      <c r="F35" s="114"/>
      <c r="G35" s="114"/>
      <c r="H35" s="114"/>
    </row>
    <row r="36" customFormat="false" ht="12.75" hidden="false" customHeight="false" outlineLevel="0" collapsed="false">
      <c r="A36" s="0" t="n">
        <f aca="false">ROW()</f>
        <v>36</v>
      </c>
      <c r="B36" s="0" t="n">
        <f aca="false">'Run Query'!H56</f>
        <v>0</v>
      </c>
      <c r="C36" s="0" t="str">
        <f aca="false">" "&amp;"'"&amp;B36&amp;"'"&amp;","</f>
        <v> '0',</v>
      </c>
      <c r="F36" s="114"/>
      <c r="G36" s="114"/>
      <c r="H36" s="114"/>
    </row>
    <row r="37" customFormat="false" ht="12.75" hidden="false" customHeight="false" outlineLevel="0" collapsed="false">
      <c r="A37" s="0" t="n">
        <f aca="false">ROW()</f>
        <v>37</v>
      </c>
      <c r="B37" s="0" t="str">
        <f aca="false">'Run Query'!H57</f>
        <v>FT-ENOVRT-GDL</v>
      </c>
      <c r="C37" s="0" t="str">
        <f aca="false">" "&amp;"'"&amp;B37&amp;"'"&amp;","</f>
        <v> 'FT-ENOVRT-GDL',</v>
      </c>
      <c r="F37" s="114"/>
      <c r="G37" s="114"/>
      <c r="H37" s="114"/>
    </row>
    <row r="38" customFormat="false" ht="12.75" hidden="false" customHeight="false" outlineLevel="0" collapsed="false">
      <c r="A38" s="0" t="n">
        <f aca="false">ROW()</f>
        <v>38</v>
      </c>
      <c r="B38" s="0" t="str">
        <f aca="false">'Run Query'!H58</f>
        <v>FT-ENOVPB-PRC</v>
      </c>
      <c r="C38" s="0" t="str">
        <f aca="false">" "&amp;"'"&amp;B38&amp;"'"&amp;","</f>
        <v> 'FT-ENOVPB-PRC',</v>
      </c>
      <c r="F38" s="114"/>
      <c r="G38" s="114"/>
      <c r="H38" s="114"/>
    </row>
    <row r="39" customFormat="false" ht="12.75" hidden="false" customHeight="false" outlineLevel="0" collapsed="false">
      <c r="A39" s="0" t="n">
        <f aca="false">ROW()</f>
        <v>39</v>
      </c>
      <c r="B39" s="0" t="str">
        <f aca="false">'Run Query'!H59</f>
        <v>FT-ENOVPB-BAS</v>
      </c>
      <c r="C39" s="0" t="str">
        <f aca="false">" "&amp;"'"&amp;B39&amp;"'"&amp;","</f>
        <v> 'FT-ENOVPB-BAS',</v>
      </c>
      <c r="F39" s="114"/>
      <c r="G39" s="114"/>
      <c r="H39" s="114"/>
    </row>
    <row r="40" customFormat="false" ht="12.75" hidden="false" customHeight="false" outlineLevel="0" collapsed="false">
      <c r="A40" s="0" t="n">
        <f aca="false">ROW()</f>
        <v>40</v>
      </c>
      <c r="B40" s="0" t="n">
        <f aca="false">'Run Query'!H60</f>
        <v>0</v>
      </c>
      <c r="C40" s="0" t="str">
        <f aca="false">" "&amp;"'"&amp;B40&amp;"'"&amp;","</f>
        <v> '0',</v>
      </c>
      <c r="F40" s="114"/>
      <c r="G40" s="114"/>
      <c r="H40" s="114"/>
    </row>
    <row r="41" customFormat="false" ht="12.75" hidden="false" customHeight="false" outlineLevel="0" collapsed="false">
      <c r="A41" s="0" t="n">
        <f aca="false">ROW()</f>
        <v>41</v>
      </c>
      <c r="B41" s="0" t="str">
        <f aca="false">'Run Query'!H61</f>
        <v>FT-ENOVPB-GDL</v>
      </c>
      <c r="C41" s="0" t="str">
        <f aca="false">" "&amp;"'"&amp;B41&amp;"'"&amp;","</f>
        <v> 'FT-ENOVPB-GDL',</v>
      </c>
      <c r="F41" s="114"/>
      <c r="G41" s="114"/>
      <c r="H41" s="114"/>
    </row>
    <row r="42" customFormat="false" ht="12.75" hidden="false" customHeight="false" outlineLevel="0" collapsed="false">
      <c r="A42" s="0" t="n">
        <f aca="false">ROW()</f>
        <v>42</v>
      </c>
      <c r="B42" s="0" t="n">
        <f aca="false">'Run Query'!H62</f>
        <v>0</v>
      </c>
      <c r="C42" s="0" t="str">
        <f aca="false">" "&amp;"'"&amp;B42&amp;"'"&amp;","</f>
        <v> '0',</v>
      </c>
    </row>
    <row r="43" customFormat="false" ht="12.75" hidden="false" customHeight="false" outlineLevel="0" collapsed="false">
      <c r="A43" s="0" t="n">
        <f aca="false">ROW()</f>
        <v>43</v>
      </c>
      <c r="B43" s="0" t="n">
        <f aca="false">'Run Query'!H63</f>
        <v>0</v>
      </c>
      <c r="C43" s="0" t="str">
        <f aca="false">" "&amp;"'"&amp;B43&amp;"'"&amp;","</f>
        <v> '0',</v>
      </c>
    </row>
    <row r="44" customFormat="false" ht="12.75" hidden="false" customHeight="false" outlineLevel="0" collapsed="false">
      <c r="A44" s="0" t="n">
        <f aca="false">ROW()</f>
        <v>44</v>
      </c>
      <c r="B44" s="0" t="n">
        <f aca="false">'Run Query'!H64</f>
        <v>0</v>
      </c>
      <c r="C44" s="0" t="str">
        <f aca="false">" "&amp;"'"&amp;B44&amp;"'"&amp;","</f>
        <v> '0',</v>
      </c>
    </row>
    <row r="45" customFormat="false" ht="12.75" hidden="false" customHeight="false" outlineLevel="0" collapsed="false">
      <c r="A45" s="0" t="n">
        <f aca="false">ROW()</f>
        <v>45</v>
      </c>
      <c r="B45" s="0" t="n">
        <f aca="false">'Run Query'!H65</f>
        <v>0</v>
      </c>
      <c r="C45" s="0" t="str">
        <f aca="false">" "&amp;"'"&amp;B45&amp;"'"&amp;","</f>
        <v> '0',</v>
      </c>
    </row>
    <row r="46" customFormat="false" ht="12.75" hidden="false" customHeight="false" outlineLevel="0" collapsed="false">
      <c r="A46" s="0" t="n">
        <f aca="false">ROW()</f>
        <v>46</v>
      </c>
      <c r="B46" s="0" t="n">
        <f aca="false">'Run Query'!H66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0" t="n">
        <f aca="false">'Run Query'!H67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0" t="n">
        <f aca="false">'Run Query'!H68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0" t="n">
        <f aca="false">'Run Query'!H69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0" t="n">
        <f aca="false">'Run Query'!H70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0" t="n">
        <f aca="false">'Run Query'!H71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0" t="n">
        <f aca="false">'Run Query'!H72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0" t="n">
        <f aca="false">'Run Query'!H73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0" t="n">
        <f aca="false">'Run Query'!H74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0" t="n">
        <f aca="false">'Run Query'!H75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0" t="n">
        <f aca="false">'Run Query'!H76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0" t="n">
        <f aca="false">'Run Query'!H77</f>
        <v>0</v>
      </c>
    </row>
    <row r="58" customFormat="false" ht="12.75" hidden="false" customHeight="false" outlineLevel="0" collapsed="false">
      <c r="A58" s="0" t="n">
        <f aca="false">ROW()</f>
        <v>58</v>
      </c>
      <c r="B58" s="0" t="n">
        <f aca="false">'Run Query'!H78</f>
        <v>0</v>
      </c>
    </row>
    <row r="59" customFormat="false" ht="12.75" hidden="false" customHeight="false" outlineLevel="0" collapsed="false">
      <c r="A59" s="0" t="n">
        <f aca="false">ROW()</f>
        <v>59</v>
      </c>
      <c r="B59" s="0" t="n">
        <f aca="false">'Run Query'!H79</f>
        <v>0</v>
      </c>
    </row>
    <row r="60" customFormat="false" ht="12.75" hidden="false" customHeight="false" outlineLevel="0" collapsed="false">
      <c r="A60" s="0" t="n">
        <f aca="false">ROW()</f>
        <v>60</v>
      </c>
      <c r="B60" s="0" t="n">
        <f aca="false">'Run Query'!H80</f>
        <v>0</v>
      </c>
    </row>
    <row r="61" customFormat="false" ht="12.75" hidden="false" customHeight="false" outlineLevel="0" collapsed="false">
      <c r="A61" s="0" t="n">
        <f aca="false">ROW()</f>
        <v>61</v>
      </c>
      <c r="B61" s="0" t="n">
        <f aca="false">'Run Query'!H81</f>
        <v>0</v>
      </c>
    </row>
    <row r="62" customFormat="false" ht="12.75" hidden="false" customHeight="false" outlineLevel="0" collapsed="false">
      <c r="A62" s="0" t="n">
        <f aca="false">ROW()</f>
        <v>62</v>
      </c>
      <c r="B62" s="0" t="n">
        <f aca="false">'Run Query'!H82</f>
        <v>0</v>
      </c>
    </row>
    <row r="63" customFormat="false" ht="12.75" hidden="false" customHeight="false" outlineLevel="0" collapsed="false">
      <c r="A63" s="0" t="n">
        <f aca="false">ROW()</f>
        <v>63</v>
      </c>
      <c r="B63" s="0" t="n">
        <f aca="false">'Run Query'!H83</f>
        <v>0</v>
      </c>
    </row>
    <row r="64" customFormat="false" ht="12.75" hidden="false" customHeight="false" outlineLevel="0" collapsed="false">
      <c r="A64" s="0" t="n">
        <f aca="false">ROW()</f>
        <v>64</v>
      </c>
      <c r="B64" s="0" t="n">
        <f aca="false">'Run Query'!H84</f>
        <v>0</v>
      </c>
    </row>
    <row r="65" customFormat="false" ht="12.75" hidden="false" customHeight="false" outlineLevel="0" collapsed="false">
      <c r="A65" s="0" t="n">
        <f aca="false">ROW()</f>
        <v>65</v>
      </c>
      <c r="B65" s="0" t="n">
        <f aca="false">'Run Query'!H85</f>
        <v>0</v>
      </c>
    </row>
    <row r="66" customFormat="false" ht="12.75" hidden="false" customHeight="false" outlineLevel="0" collapsed="false">
      <c r="A66" s="0" t="n">
        <f aca="false">ROW()</f>
        <v>66</v>
      </c>
      <c r="B66" s="0" t="n">
        <f aca="false">'Run Query'!H86</f>
        <v>0</v>
      </c>
    </row>
    <row r="67" customFormat="false" ht="12.75" hidden="false" customHeight="false" outlineLevel="0" collapsed="false">
      <c r="A67" s="0" t="n">
        <f aca="false">ROW()</f>
        <v>67</v>
      </c>
      <c r="B67" s="0" t="n">
        <f aca="false">'Run Query'!H87</f>
        <v>0</v>
      </c>
    </row>
    <row r="68" customFormat="false" ht="12.75" hidden="false" customHeight="false" outlineLevel="0" collapsed="false">
      <c r="A68" s="0" t="n">
        <f aca="false">ROW()</f>
        <v>68</v>
      </c>
      <c r="B68" s="0" t="n">
        <f aca="false">'Run Query'!H88</f>
        <v>0</v>
      </c>
    </row>
    <row r="69" customFormat="false" ht="12.75" hidden="false" customHeight="false" outlineLevel="0" collapsed="false">
      <c r="A69" s="0" t="n">
        <f aca="false">ROW()</f>
        <v>69</v>
      </c>
      <c r="B69" s="0" t="n">
        <f aca="false">'Run Query'!H89</f>
        <v>0</v>
      </c>
    </row>
    <row r="70" customFormat="false" ht="12.75" hidden="false" customHeight="false" outlineLevel="0" collapsed="false">
      <c r="A70" s="0" t="n">
        <f aca="false">ROW()</f>
        <v>70</v>
      </c>
      <c r="B70" s="0" t="n">
        <f aca="false">'Run Query'!H90</f>
        <v>0</v>
      </c>
    </row>
    <row r="71" customFormat="false" ht="12.75" hidden="false" customHeight="false" outlineLevel="0" collapsed="false">
      <c r="A71" s="0" t="n">
        <f aca="false">ROW()</f>
        <v>71</v>
      </c>
      <c r="B71" s="0" t="n">
        <f aca="false">'Run Query'!H91</f>
        <v>0</v>
      </c>
    </row>
    <row r="72" customFormat="false" ht="12.75" hidden="false" customHeight="false" outlineLevel="0" collapsed="false">
      <c r="A72" s="0" t="n">
        <f aca="false">ROW()</f>
        <v>72</v>
      </c>
      <c r="B72" s="0" t="n">
        <f aca="false">'Run Query'!H92</f>
        <v>0</v>
      </c>
    </row>
    <row r="73" customFormat="false" ht="12.75" hidden="false" customHeight="false" outlineLevel="0" collapsed="false">
      <c r="A73" s="0" t="n">
        <f aca="false">ROW()</f>
        <v>73</v>
      </c>
      <c r="B73" s="0" t="n">
        <f aca="false">'Run Query'!H93</f>
        <v>0</v>
      </c>
    </row>
    <row r="74" customFormat="false" ht="12.75" hidden="false" customHeight="false" outlineLevel="0" collapsed="false">
      <c r="A74" s="0" t="n">
        <f aca="false">ROW()</f>
        <v>74</v>
      </c>
      <c r="B74" s="0" t="n">
        <f aca="false">'Run Query'!H94</f>
        <v>0</v>
      </c>
    </row>
    <row r="75" customFormat="false" ht="12.75" hidden="false" customHeight="false" outlineLevel="0" collapsed="false">
      <c r="A75" s="0" t="n">
        <f aca="false">ROW()</f>
        <v>75</v>
      </c>
      <c r="B75" s="0" t="n">
        <f aca="false">'Run Query'!H95</f>
        <v>0</v>
      </c>
    </row>
    <row r="76" customFormat="false" ht="12.75" hidden="false" customHeight="false" outlineLevel="0" collapsed="false">
      <c r="A76" s="0" t="n">
        <f aca="false">ROW()</f>
        <v>76</v>
      </c>
      <c r="B76" s="0" t="n">
        <f aca="false">'Run Query'!H96</f>
        <v>0</v>
      </c>
    </row>
    <row r="77" customFormat="false" ht="12.75" hidden="false" customHeight="false" outlineLevel="0" collapsed="false">
      <c r="A77" s="0" t="n">
        <f aca="false">ROW()</f>
        <v>77</v>
      </c>
      <c r="B77" s="0" t="n">
        <f aca="false">'Run Query'!H97</f>
        <v>0</v>
      </c>
    </row>
    <row r="78" customFormat="false" ht="12.75" hidden="false" customHeight="false" outlineLevel="0" collapsed="false">
      <c r="A78" s="0" t="n">
        <f aca="false">ROW()</f>
        <v>78</v>
      </c>
      <c r="B78" s="0" t="n">
        <f aca="false">'Run Query'!H98</f>
        <v>0</v>
      </c>
    </row>
    <row r="79" customFormat="false" ht="12.75" hidden="false" customHeight="false" outlineLevel="0" collapsed="false">
      <c r="A79" s="0" t="n">
        <f aca="false">ROW()</f>
        <v>79</v>
      </c>
      <c r="B79" s="0" t="n">
        <f aca="false">'Run Query'!H99</f>
        <v>0</v>
      </c>
    </row>
    <row r="80" customFormat="false" ht="12.75" hidden="false" customHeight="false" outlineLevel="0" collapsed="false">
      <c r="A80" s="0" t="n">
        <f aca="false">ROW()</f>
        <v>80</v>
      </c>
      <c r="B80" s="0" t="n">
        <f aca="false">'Run Query'!H100</f>
        <v>0</v>
      </c>
    </row>
    <row r="81" customFormat="false" ht="12.75" hidden="false" customHeight="false" outlineLevel="0" collapsed="false">
      <c r="A81" s="0" t="n">
        <f aca="false">ROW()</f>
        <v>81</v>
      </c>
      <c r="B81" s="0" t="n">
        <f aca="false">'Run Query'!H101</f>
        <v>0</v>
      </c>
    </row>
    <row r="82" customFormat="false" ht="12.75" hidden="false" customHeight="false" outlineLevel="0" collapsed="false">
      <c r="A82" s="0" t="n">
        <f aca="false">ROW()</f>
        <v>82</v>
      </c>
      <c r="B82" s="0" t="n">
        <f aca="false">'Run Query'!H102</f>
        <v>0</v>
      </c>
    </row>
    <row r="83" customFormat="false" ht="12.75" hidden="false" customHeight="false" outlineLevel="0" collapsed="false">
      <c r="A83" s="0" t="n">
        <f aca="false">ROW()</f>
        <v>83</v>
      </c>
      <c r="B83" s="0" t="n">
        <f aca="false">'Run Query'!H103</f>
        <v>0</v>
      </c>
    </row>
    <row r="84" customFormat="false" ht="12.75" hidden="false" customHeight="false" outlineLevel="0" collapsed="false">
      <c r="A84" s="0" t="n">
        <f aca="false">ROW()</f>
        <v>84</v>
      </c>
      <c r="B84" s="0" t="n">
        <f aca="false">'Run Query'!H104</f>
        <v>0</v>
      </c>
    </row>
    <row r="85" customFormat="false" ht="12.75" hidden="false" customHeight="false" outlineLevel="0" collapsed="false">
      <c r="A85" s="0" t="n">
        <f aca="false">ROW()</f>
        <v>85</v>
      </c>
      <c r="B85" s="0" t="n">
        <f aca="false">'Run Query'!H105</f>
        <v>0</v>
      </c>
    </row>
    <row r="86" customFormat="false" ht="12.75" hidden="false" customHeight="false" outlineLevel="0" collapsed="false">
      <c r="A86" s="0" t="n">
        <f aca="false">ROW()</f>
        <v>86</v>
      </c>
      <c r="B86" s="0" t="n">
        <f aca="false">'Run Query'!H106</f>
        <v>0</v>
      </c>
    </row>
    <row r="87" customFormat="false" ht="12.75" hidden="false" customHeight="false" outlineLevel="0" collapsed="false">
      <c r="A87" s="0" t="n">
        <f aca="false">ROW()</f>
        <v>87</v>
      </c>
      <c r="B87" s="0" t="n">
        <f aca="false">'Run Query'!H107</f>
        <v>0</v>
      </c>
    </row>
    <row r="88" customFormat="false" ht="12.75" hidden="false" customHeight="false" outlineLevel="0" collapsed="false">
      <c r="A88" s="0" t="n">
        <f aca="false">ROW()</f>
        <v>88</v>
      </c>
      <c r="B88" s="0" t="n">
        <f aca="false">'Run Query'!H108</f>
        <v>0</v>
      </c>
    </row>
    <row r="89" customFormat="false" ht="12.75" hidden="false" customHeight="false" outlineLevel="0" collapsed="false">
      <c r="A89" s="0" t="n">
        <f aca="false">ROW()</f>
        <v>89</v>
      </c>
      <c r="B89" s="0" t="n">
        <f aca="false">'Run Query'!H109</f>
        <v>0</v>
      </c>
    </row>
    <row r="90" customFormat="false" ht="12.75" hidden="false" customHeight="false" outlineLevel="0" collapsed="false">
      <c r="A90" s="0" t="n">
        <f aca="false">ROW()</f>
        <v>90</v>
      </c>
      <c r="B90" s="0" t="n">
        <f aca="false">'Run Query'!H110</f>
        <v>0</v>
      </c>
    </row>
    <row r="91" customFormat="false" ht="12.75" hidden="false" customHeight="false" outlineLevel="0" collapsed="false">
      <c r="A91" s="0" t="n">
        <f aca="false">ROW()</f>
        <v>91</v>
      </c>
      <c r="B91" s="0" t="n">
        <f aca="false">'Run Query'!H111</f>
        <v>0</v>
      </c>
    </row>
    <row r="92" customFormat="false" ht="12.75" hidden="false" customHeight="false" outlineLevel="0" collapsed="false">
      <c r="A92" s="0" t="n">
        <f aca="false">ROW()</f>
        <v>92</v>
      </c>
      <c r="B92" s="0" t="n">
        <f aca="false">'Run Query'!H112</f>
        <v>0</v>
      </c>
    </row>
    <row r="93" customFormat="false" ht="12.75" hidden="false" customHeight="false" outlineLevel="0" collapsed="false">
      <c r="A93" s="0" t="n">
        <f aca="false">ROW()</f>
        <v>93</v>
      </c>
      <c r="B93" s="0" t="n">
        <f aca="false">'Run Query'!H113</f>
        <v>0</v>
      </c>
    </row>
    <row r="94" customFormat="false" ht="12.75" hidden="false" customHeight="false" outlineLevel="0" collapsed="false">
      <c r="A94" s="0" t="n">
        <f aca="false">ROW()</f>
        <v>94</v>
      </c>
      <c r="B94" s="0" t="n">
        <f aca="false">'Run Query'!H114</f>
        <v>0</v>
      </c>
    </row>
    <row r="95" customFormat="false" ht="12.75" hidden="false" customHeight="false" outlineLevel="0" collapsed="false">
      <c r="A95" s="0" t="n">
        <f aca="false">ROW()</f>
        <v>95</v>
      </c>
      <c r="B95" s="0" t="n">
        <f aca="false">'Run Query'!H115</f>
        <v>0</v>
      </c>
    </row>
    <row r="96" customFormat="false" ht="12.75" hidden="false" customHeight="false" outlineLevel="0" collapsed="false">
      <c r="A96" s="0" t="n">
        <f aca="false">ROW()</f>
        <v>96</v>
      </c>
      <c r="B96" s="0" t="n">
        <f aca="false">'Run Query'!H116</f>
        <v>0</v>
      </c>
    </row>
    <row r="97" customFormat="false" ht="12.75" hidden="false" customHeight="false" outlineLevel="0" collapsed="false">
      <c r="A97" s="0" t="n">
        <f aca="false">ROW()</f>
        <v>97</v>
      </c>
      <c r="B97" s="0" t="n">
        <f aca="false">'Run Query'!H117</f>
        <v>0</v>
      </c>
    </row>
    <row r="98" customFormat="false" ht="12.75" hidden="false" customHeight="false" outlineLevel="0" collapsed="false">
      <c r="A98" s="0" t="n">
        <f aca="false">ROW()</f>
        <v>98</v>
      </c>
      <c r="B98" s="0" t="n">
        <f aca="false">'Run Query'!H118</f>
        <v>0</v>
      </c>
    </row>
    <row r="99" customFormat="false" ht="12.75" hidden="false" customHeight="false" outlineLevel="0" collapsed="false">
      <c r="A99" s="0" t="n">
        <f aca="false">ROW()</f>
        <v>99</v>
      </c>
      <c r="B99" s="0" t="n">
        <f aca="false">'Run Query'!H119</f>
        <v>0</v>
      </c>
    </row>
    <row r="100" customFormat="false" ht="12.75" hidden="false" customHeight="false" outlineLevel="0" collapsed="false">
      <c r="A100" s="0" t="n">
        <f aca="false">ROW()</f>
        <v>100</v>
      </c>
      <c r="B100" s="0" t="n">
        <f aca="false">'Run Query'!H120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2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736200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156" width="9.14"/>
    <col collapsed="false" customWidth="true" hidden="false" outlineLevel="0" max="5" min="5" style="157" width="9.14"/>
    <col collapsed="false" customWidth="true" hidden="false" outlineLevel="0" max="6" min="6" style="156" width="9.14"/>
    <col collapsed="false" customWidth="true" hidden="false" outlineLevel="0" max="9" min="7" style="157" width="9.14"/>
    <col collapsed="false" customWidth="true" hidden="false" outlineLevel="0" max="10" min="10" style="156" width="9.14"/>
  </cols>
  <sheetData>
    <row r="1" customFormat="false" ht="16.5" hidden="false" customHeight="false" outlineLevel="0" collapsed="false">
      <c r="A1" s="0" t="s">
        <v>251</v>
      </c>
      <c r="B1" s="158" t="s">
        <v>252</v>
      </c>
      <c r="C1" s="168" t="s">
        <v>253</v>
      </c>
      <c r="D1" s="159" t="s">
        <v>254</v>
      </c>
      <c r="E1" s="160" t="n">
        <f aca="false">SUM(E4:E65536)</f>
        <v>0</v>
      </c>
      <c r="F1" s="159" t="s">
        <v>166</v>
      </c>
      <c r="G1" s="160" t="n">
        <f aca="false">SUM(G4:G65536)</f>
        <v>0</v>
      </c>
      <c r="H1" s="169"/>
      <c r="I1" s="169"/>
      <c r="J1" s="170"/>
    </row>
    <row r="2" customFormat="false" ht="25.5" hidden="false" customHeight="false" outlineLevel="0" collapsed="false">
      <c r="B2" s="171" t="s">
        <v>156</v>
      </c>
      <c r="C2" s="162"/>
      <c r="D2" s="162"/>
      <c r="E2" s="163" t="s">
        <v>157</v>
      </c>
      <c r="F2" s="161" t="s">
        <v>167</v>
      </c>
      <c r="G2" s="172" t="s">
        <v>168</v>
      </c>
      <c r="H2" s="161" t="s">
        <v>169</v>
      </c>
      <c r="I2" s="172" t="s">
        <v>170</v>
      </c>
      <c r="J2" s="173" t="s">
        <v>171</v>
      </c>
    </row>
    <row r="3" customFormat="false" ht="26.25" hidden="false" customHeight="false" outlineLevel="0" collapsed="false">
      <c r="A3" s="114" t="s">
        <v>158</v>
      </c>
      <c r="B3" s="164" t="s">
        <v>159</v>
      </c>
      <c r="C3" s="165" t="s">
        <v>160</v>
      </c>
      <c r="D3" s="165" t="s">
        <v>172</v>
      </c>
      <c r="E3" s="166" t="s">
        <v>161</v>
      </c>
      <c r="F3" s="174" t="s">
        <v>161</v>
      </c>
      <c r="G3" s="166" t="s">
        <v>161</v>
      </c>
      <c r="H3" s="174" t="s">
        <v>173</v>
      </c>
      <c r="I3" s="166" t="s">
        <v>161</v>
      </c>
      <c r="J3" s="175" t="s">
        <v>174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255</v>
      </c>
      <c r="B1" s="158" t="s">
        <v>256</v>
      </c>
      <c r="C1" s="159" t="s">
        <v>155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26.2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257</v>
      </c>
      <c r="B1" s="158" t="s">
        <v>258</v>
      </c>
      <c r="C1" s="159" t="s">
        <v>155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</row>
    <row r="3" customFormat="false" ht="26.2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93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93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158"/>
      <c r="C1" s="159" t="s">
        <v>155</v>
      </c>
      <c r="D1" s="160" t="n">
        <f aca="false">SUM(D4:D65536)</f>
        <v>0</v>
      </c>
      <c r="F1" s="0" t="s">
        <v>16</v>
      </c>
      <c r="G1" s="158"/>
      <c r="H1" s="168"/>
      <c r="I1" s="159" t="s">
        <v>155</v>
      </c>
      <c r="J1" s="160" t="n">
        <f aca="false">SUM(J4:J65536)</f>
        <v>0</v>
      </c>
      <c r="K1" s="159" t="s">
        <v>166</v>
      </c>
      <c r="L1" s="160" t="n">
        <f aca="false">SUM(L4:L65536)</f>
        <v>0</v>
      </c>
      <c r="M1" s="169"/>
      <c r="N1" s="169"/>
      <c r="O1" s="170"/>
    </row>
    <row r="2" customFormat="false" ht="12.75" hidden="false" customHeight="false" outlineLevel="0" collapsed="false">
      <c r="B2" s="161" t="s">
        <v>156</v>
      </c>
      <c r="C2" s="162"/>
      <c r="D2" s="163" t="s">
        <v>157</v>
      </c>
      <c r="G2" s="171" t="s">
        <v>156</v>
      </c>
      <c r="H2" s="162"/>
      <c r="I2" s="162"/>
      <c r="J2" s="163" t="s">
        <v>157</v>
      </c>
      <c r="K2" s="161" t="s">
        <v>167</v>
      </c>
      <c r="L2" s="172" t="s">
        <v>168</v>
      </c>
      <c r="M2" s="161" t="s">
        <v>169</v>
      </c>
      <c r="N2" s="172" t="s">
        <v>170</v>
      </c>
      <c r="O2" s="173" t="s">
        <v>171</v>
      </c>
    </row>
    <row r="3" customFormat="false" ht="13.5" hidden="false" customHeight="false" outlineLevel="0" collapsed="false">
      <c r="A3" s="114" t="s">
        <v>158</v>
      </c>
      <c r="B3" s="164" t="s">
        <v>159</v>
      </c>
      <c r="C3" s="165" t="s">
        <v>160</v>
      </c>
      <c r="D3" s="166" t="s">
        <v>161</v>
      </c>
      <c r="F3" s="114" t="s">
        <v>158</v>
      </c>
      <c r="G3" s="164" t="s">
        <v>159</v>
      </c>
      <c r="H3" s="165" t="s">
        <v>160</v>
      </c>
      <c r="I3" s="165" t="s">
        <v>172</v>
      </c>
      <c r="J3" s="166" t="s">
        <v>161</v>
      </c>
      <c r="K3" s="174" t="s">
        <v>161</v>
      </c>
      <c r="L3" s="166" t="s">
        <v>161</v>
      </c>
      <c r="M3" s="174" t="s">
        <v>173</v>
      </c>
      <c r="N3" s="166" t="s">
        <v>161</v>
      </c>
      <c r="O3" s="175" t="s">
        <v>174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0" activeCellId="0" sqref="F10:AH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false" hidden="false" outlineLevel="0" max="257" min="38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+'Financial Book Position'!A5</f>
        <v>36913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2</v>
      </c>
      <c r="K6" s="57"/>
      <c r="L6" s="115" t="n">
        <v>3</v>
      </c>
      <c r="M6" s="57"/>
      <c r="N6" s="115" t="n">
        <v>4</v>
      </c>
      <c r="O6" s="57"/>
      <c r="P6" s="115" t="n">
        <v>5</v>
      </c>
      <c r="Q6" s="57"/>
      <c r="R6" s="115" t="n">
        <v>6</v>
      </c>
      <c r="S6" s="57"/>
      <c r="T6" s="115" t="n">
        <v>7</v>
      </c>
      <c r="U6" s="57"/>
      <c r="V6" s="115" t="n">
        <v>8</v>
      </c>
      <c r="W6" s="57"/>
      <c r="X6" s="115" t="n">
        <v>9</v>
      </c>
      <c r="Y6" s="57"/>
      <c r="Z6" s="115" t="n">
        <v>10</v>
      </c>
      <c r="AA6" s="57"/>
      <c r="AB6" s="115" t="n">
        <v>11</v>
      </c>
      <c r="AC6" s="57"/>
      <c r="AD6" s="115" t="n">
        <v>12</v>
      </c>
      <c r="AE6" s="57"/>
      <c r="AF6" s="115" t="n">
        <v>13</v>
      </c>
      <c r="AG6" s="57"/>
      <c r="AH6" s="115" t="n">
        <v>14</v>
      </c>
      <c r="AI6" s="57"/>
      <c r="AJ6" s="57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NOW()+4</f>
        <v>45930.964394597</v>
      </c>
      <c r="G7" s="65"/>
      <c r="H7" s="65" t="n">
        <f aca="false">EOMONTH(F7,1)</f>
        <v>45961</v>
      </c>
      <c r="I7" s="65"/>
      <c r="J7" s="65" t="n">
        <f aca="false">EOMONTH(F7,1)</f>
        <v>45961</v>
      </c>
      <c r="K7" s="65"/>
      <c r="L7" s="65" t="n">
        <f aca="false">EOMONTH(J7,1)</f>
        <v>45991</v>
      </c>
      <c r="M7" s="65"/>
      <c r="N7" s="65" t="n">
        <f aca="false">EOMONTH(L8,1)</f>
        <v>46022</v>
      </c>
      <c r="O7" s="65"/>
      <c r="P7" s="65" t="n">
        <f aca="false">EOMONTH(N8,1)</f>
        <v>46053</v>
      </c>
      <c r="Q7" s="65"/>
      <c r="R7" s="65" t="n">
        <f aca="false">EOMONTH(P8,1)</f>
        <v>46081</v>
      </c>
      <c r="S7" s="65"/>
      <c r="T7" s="65" t="n">
        <f aca="false">EOMONTH(R8,1)</f>
        <v>46112</v>
      </c>
      <c r="U7" s="65"/>
      <c r="V7" s="65" t="n">
        <f aca="false">EOMONTH(T8,1)</f>
        <v>46173</v>
      </c>
      <c r="W7" s="65"/>
      <c r="X7" s="65" t="n">
        <f aca="false">EOMONTH(V7,12)</f>
        <v>46538</v>
      </c>
      <c r="Y7" s="65"/>
      <c r="Z7" s="65" t="n">
        <f aca="false">EOMONTH(X7,12)</f>
        <v>46904</v>
      </c>
      <c r="AA7" s="65"/>
      <c r="AB7" s="65" t="n">
        <f aca="false">EOMONTH(Z7,12)</f>
        <v>47269</v>
      </c>
      <c r="AC7" s="65"/>
      <c r="AD7" s="65" t="n">
        <f aca="false">EOMONTH(AB7,12)</f>
        <v>47634</v>
      </c>
      <c r="AE7" s="65"/>
      <c r="AF7" s="65" t="n">
        <f aca="false">EOMONTH(AD8,1)</f>
        <v>49826</v>
      </c>
      <c r="AG7" s="65"/>
      <c r="AH7" s="65" t="n">
        <f aca="false">EOMONTH(AF8,1)</f>
        <v>51652</v>
      </c>
      <c r="AI7" s="65"/>
      <c r="AJ7" s="66" t="s">
        <v>74</v>
      </c>
      <c r="AK7" s="67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NOW()+4</f>
        <v>45930.9643945989</v>
      </c>
      <c r="G8" s="65"/>
      <c r="H8" s="70" t="s">
        <v>33</v>
      </c>
      <c r="I8" s="65"/>
      <c r="J8" s="65" t="n">
        <f aca="false">EOMONTH(F7,1)</f>
        <v>45961</v>
      </c>
      <c r="K8" s="65"/>
      <c r="L8" s="65" t="n">
        <f aca="false">EOMONTH(L7,0)</f>
        <v>45991</v>
      </c>
      <c r="M8" s="65"/>
      <c r="N8" s="65" t="n">
        <f aca="false">EOMONTH(N7,0)</f>
        <v>46022</v>
      </c>
      <c r="O8" s="65"/>
      <c r="P8" s="65" t="n">
        <f aca="false">EOMONTH(N8,1)</f>
        <v>46053</v>
      </c>
      <c r="Q8" s="65"/>
      <c r="R8" s="65" t="n">
        <f aca="false">EOMONTH(P8,1)</f>
        <v>46081</v>
      </c>
      <c r="S8" s="65"/>
      <c r="T8" s="71" t="n">
        <f aca="false">EOMONTH(T7,1)</f>
        <v>46142</v>
      </c>
      <c r="U8" s="65"/>
      <c r="V8" s="65" t="n">
        <f aca="false">EOMONTH(V7,11)</f>
        <v>46507</v>
      </c>
      <c r="W8" s="65"/>
      <c r="X8" s="65" t="n">
        <f aca="false">EOMONTH(X7,11)</f>
        <v>46873</v>
      </c>
      <c r="Y8" s="65"/>
      <c r="Z8" s="65" t="n">
        <f aca="false">EOMONTH(Z7,11)</f>
        <v>47238</v>
      </c>
      <c r="AA8" s="65"/>
      <c r="AB8" s="65" t="n">
        <f aca="false">EOMONTH(AB7,11)</f>
        <v>47603</v>
      </c>
      <c r="AC8" s="65"/>
      <c r="AD8" s="65" t="n">
        <f aca="false">EOMONTH(AD7,71)</f>
        <v>49795</v>
      </c>
      <c r="AE8" s="65"/>
      <c r="AF8" s="65" t="n">
        <f aca="false">EOMONTH(AF7,59)</f>
        <v>51621</v>
      </c>
      <c r="AG8" s="65"/>
      <c r="AH8" s="65" t="n">
        <f aca="false">EOMONTH(AH7,93)</f>
        <v>54482</v>
      </c>
      <c r="AI8" s="65"/>
      <c r="AJ8" s="66" t="str">
        <f aca="false">CONCATENATE(TEXT(F7,"mmm-yy"),"/",(TEXT(AH8,"mmm-yy")))</f>
        <v>Sep-25/Feb-49</v>
      </c>
      <c r="AK8" s="67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132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e">
        <f aca="true">SUMIF(INDIRECT(R21!$A$1),F$6,INDIRECT(R21!$B$1))</f>
        <v>#REF!</v>
      </c>
      <c r="G10" s="76"/>
      <c r="H10" s="76" t="n">
        <v>0</v>
      </c>
      <c r="I10" s="76"/>
      <c r="J10" s="76" t="e">
        <f aca="true">SUMIF(INDIRECT(R21!$A$1),J$6,INDIRECT(R21!$B$1))</f>
        <v>#REF!</v>
      </c>
      <c r="K10" s="76"/>
      <c r="L10" s="76" t="e">
        <f aca="true">SUMIF(INDIRECT(R21!$A$1),L$6,INDIRECT(R21!$B$1))</f>
        <v>#REF!</v>
      </c>
      <c r="M10" s="76"/>
      <c r="N10" s="76" t="e">
        <f aca="true">SUMIF(INDIRECT(R21!$A$1),N$6,INDIRECT(R21!$B$1))</f>
        <v>#REF!</v>
      </c>
      <c r="O10" s="76"/>
      <c r="P10" s="76" t="e">
        <f aca="true">SUMIF(INDIRECT(R21!$A$1),P$6,INDIRECT(R21!$B$1))</f>
        <v>#REF!</v>
      </c>
      <c r="Q10" s="76"/>
      <c r="R10" s="76" t="e">
        <f aca="true">SUMIF(INDIRECT(R21!$A$1),R$6,INDIRECT(R21!$B$1))</f>
        <v>#REF!</v>
      </c>
      <c r="S10" s="76"/>
      <c r="T10" s="76" t="e">
        <f aca="true">SUMIF(INDIRECT(R21!$A$1),T$6,INDIRECT(R21!$B$1))</f>
        <v>#REF!</v>
      </c>
      <c r="U10" s="76"/>
      <c r="V10" s="76" t="e">
        <f aca="true">SUMIF(INDIRECT(R21!$A$1),V$6,INDIRECT(R21!$B$1))</f>
        <v>#REF!</v>
      </c>
      <c r="W10" s="76"/>
      <c r="X10" s="76" t="e">
        <f aca="true">SUMIF(INDIRECT(R21!$A$1),X$6,INDIRECT(R21!$B$1))</f>
        <v>#REF!</v>
      </c>
      <c r="Y10" s="76"/>
      <c r="Z10" s="76" t="e">
        <f aca="true">SUMIF(INDIRECT(R21!$A$1),Z$6,INDIRECT(R21!$B$1))</f>
        <v>#REF!</v>
      </c>
      <c r="AA10" s="76"/>
      <c r="AB10" s="76" t="e">
        <f aca="true">SUMIF(INDIRECT(R21!$A$1),AB$6,INDIRECT(R21!$B$1))</f>
        <v>#REF!</v>
      </c>
      <c r="AC10" s="76"/>
      <c r="AD10" s="76" t="e">
        <f aca="true">SUMIF(INDIRECT(R21!$A$1),AD$6,INDIRECT(R21!$B$1))</f>
        <v>#REF!</v>
      </c>
      <c r="AE10" s="76"/>
      <c r="AF10" s="76" t="e">
        <f aca="true">SUMIF(INDIRECT(R21!$A$1),AF$6,INDIRECT(R21!$B$1))</f>
        <v>#REF!</v>
      </c>
      <c r="AG10" s="76"/>
      <c r="AH10" s="76" t="e">
        <f aca="true">SUMIF(INDIRECT(R21!$A$1),AH$6,INDIRECT(R21!$B$1))</f>
        <v>#REF!</v>
      </c>
      <c r="AI10" s="77"/>
      <c r="AJ10" s="78" t="e">
        <f aca="false">SUM(F10:AH10)-H10</f>
        <v>#REF!</v>
      </c>
      <c r="AK10" s="79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e">
        <f aca="true">SUMIF(INDIRECT(R3!$A$1),H$6,INDIRECT(R3!$B$1))</f>
        <v>#REF!</v>
      </c>
      <c r="I11" s="76"/>
      <c r="J11" s="76" t="n">
        <v>0</v>
      </c>
      <c r="K11" s="76"/>
      <c r="L11" s="76" t="n">
        <v>0</v>
      </c>
      <c r="M11" s="76"/>
      <c r="N11" s="76" t="n">
        <v>0</v>
      </c>
      <c r="O11" s="76"/>
      <c r="P11" s="76" t="n">
        <v>0</v>
      </c>
      <c r="Q11" s="76"/>
      <c r="R11" s="76" t="n">
        <v>0</v>
      </c>
      <c r="S11" s="76"/>
      <c r="T11" s="76" t="n">
        <v>0</v>
      </c>
      <c r="U11" s="76"/>
      <c r="V11" s="76" t="n">
        <v>0</v>
      </c>
      <c r="W11" s="76"/>
      <c r="X11" s="76" t="n">
        <v>0</v>
      </c>
      <c r="Y11" s="76"/>
      <c r="Z11" s="76" t="n">
        <v>0</v>
      </c>
      <c r="AA11" s="76"/>
      <c r="AB11" s="76" t="n">
        <v>0</v>
      </c>
      <c r="AC11" s="76"/>
      <c r="AD11" s="76" t="n">
        <v>0</v>
      </c>
      <c r="AE11" s="76"/>
      <c r="AF11" s="76" t="n">
        <v>0</v>
      </c>
      <c r="AG11" s="76"/>
      <c r="AH11" s="76" t="n">
        <v>0</v>
      </c>
      <c r="AI11" s="76"/>
      <c r="AJ11" s="78" t="e">
        <f aca="false">SUM(F11:AH11)-H11</f>
        <v>#REF!</v>
      </c>
      <c r="AK11" s="79"/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e">
        <f aca="true">SUMIF(INDIRECT(R16!$A$1),F$6,INDIRECT(R16!$B$1))</f>
        <v>#REF!</v>
      </c>
      <c r="G12" s="76"/>
      <c r="H12" s="76" t="e">
        <f aca="true">SUMIF(INDIRECT(R25!$A$1),H$6,INDIRECT(R25!$B$1))</f>
        <v>#REF!</v>
      </c>
      <c r="I12" s="76"/>
      <c r="J12" s="76" t="e">
        <f aca="true">SUMIF(INDIRECT(R16!$A$1),J$6,INDIRECT(R16!$B$1))</f>
        <v>#REF!</v>
      </c>
      <c r="K12" s="76"/>
      <c r="L12" s="76" t="e">
        <f aca="true">SUMIF(INDIRECT(R16!$A$1),L$6,INDIRECT(R16!$B$1))</f>
        <v>#REF!</v>
      </c>
      <c r="M12" s="76"/>
      <c r="N12" s="76" t="e">
        <f aca="true">SUMIF(INDIRECT(R16!$A$1),N$6,INDIRECT(R16!$B$1))</f>
        <v>#REF!</v>
      </c>
      <c r="O12" s="76"/>
      <c r="P12" s="76" t="e">
        <f aca="true">SUMIF(INDIRECT(R16!$A$1),P$6,INDIRECT(R16!$B$1))</f>
        <v>#REF!</v>
      </c>
      <c r="Q12" s="76"/>
      <c r="R12" s="76" t="e">
        <f aca="true">SUMIF(INDIRECT(R16!$A$1),R$6,INDIRECT(R16!$B$1))</f>
        <v>#REF!</v>
      </c>
      <c r="S12" s="76"/>
      <c r="T12" s="76" t="e">
        <f aca="true">SUMIF(INDIRECT(R16!$A$1),T$6,INDIRECT(R16!$B$1))</f>
        <v>#REF!</v>
      </c>
      <c r="U12" s="76"/>
      <c r="V12" s="76" t="e">
        <f aca="true">SUMIF(INDIRECT(R16!$A$1),V$6,INDIRECT(R16!$B$1))</f>
        <v>#REF!</v>
      </c>
      <c r="W12" s="76"/>
      <c r="X12" s="76" t="e">
        <f aca="true">SUMIF(INDIRECT(R16!$A$1),X$6,INDIRECT(R16!$B$1))</f>
        <v>#REF!</v>
      </c>
      <c r="Y12" s="76"/>
      <c r="Z12" s="76" t="e">
        <f aca="true">SUMIF(INDIRECT(R16!$A$1),Z$6,INDIRECT(R16!$B$1))</f>
        <v>#REF!</v>
      </c>
      <c r="AA12" s="76"/>
      <c r="AB12" s="76" t="e">
        <f aca="true">SUMIF(INDIRECT(R16!$A$1),AB$6,INDIRECT(R16!$B$1))</f>
        <v>#REF!</v>
      </c>
      <c r="AC12" s="76"/>
      <c r="AD12" s="76" t="e">
        <f aca="true">SUMIF(INDIRECT(R16!$A$1),AD$6,INDIRECT(R16!$B$1))</f>
        <v>#REF!</v>
      </c>
      <c r="AE12" s="76"/>
      <c r="AF12" s="76" t="e">
        <f aca="true">SUMIF(INDIRECT(R16!$A$1),AF$6,INDIRECT(R16!$B$1))</f>
        <v>#REF!</v>
      </c>
      <c r="AG12" s="76"/>
      <c r="AH12" s="76" t="e">
        <f aca="true">SUMIF(INDIRECT(R16!$A$1),AH$6,INDIRECT(R16!$B$1))</f>
        <v>#REF!</v>
      </c>
      <c r="AI12" s="76"/>
      <c r="AJ12" s="78" t="e">
        <f aca="false">SUM(F12:AH12)-H12</f>
        <v>#REF!</v>
      </c>
      <c r="AK12" s="79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/>
      <c r="I13" s="76"/>
      <c r="J13" s="76" t="n">
        <f aca="true">IF(TODAY()&gt;=NX1,0,SUMIF(INDIRECT(R2!$A$1),J$6,INDIRECT(R2!$C$1)))</f>
        <v>0</v>
      </c>
      <c r="K13" s="76"/>
      <c r="L13" s="76" t="e">
        <f aca="true">SUMIF(INDIRECT(R2!$A$1),L$6,INDIRECT(R2!$C$1))</f>
        <v>#REF!</v>
      </c>
      <c r="M13" s="76"/>
      <c r="N13" s="76" t="e">
        <f aca="true">SUMIF(INDIRECT(R2!$A$1),N$6,INDIRECT(R2!$C$1))</f>
        <v>#REF!</v>
      </c>
      <c r="O13" s="76"/>
      <c r="P13" s="76" t="e">
        <f aca="true">SUMIF(INDIRECT(R2!$A$1),P$6,INDIRECT(R2!$C$1))</f>
        <v>#REF!</v>
      </c>
      <c r="Q13" s="76"/>
      <c r="R13" s="76" t="e">
        <f aca="true">SUMIF(INDIRECT(R2!$A$1),R$6,INDIRECT(R2!$C$1))</f>
        <v>#REF!</v>
      </c>
      <c r="S13" s="76" t="n">
        <f aca="false">SUMIF(R2!$A$3,S$6,R2!$E$3)</f>
        <v>0</v>
      </c>
      <c r="T13" s="76" t="e">
        <f aca="true">SUMIF(INDIRECT(R2!$A$1),T$6,INDIRECT(R2!$C$1))</f>
        <v>#REF!</v>
      </c>
      <c r="U13" s="76"/>
      <c r="V13" s="76" t="e">
        <f aca="true">SUMIF(INDIRECT(R2!$A$1),V$6,INDIRECT(R2!$C$1))</f>
        <v>#REF!</v>
      </c>
      <c r="W13" s="76"/>
      <c r="X13" s="76" t="e">
        <f aca="true">SUMIF(INDIRECT(R2!$A$1),X$6,INDIRECT(R2!$C$1))</f>
        <v>#REF!</v>
      </c>
      <c r="Y13" s="76"/>
      <c r="Z13" s="76" t="e">
        <f aca="true">SUMIF(INDIRECT(R2!$A$1),Z$6,INDIRECT(R2!$C$1))</f>
        <v>#REF!</v>
      </c>
      <c r="AA13" s="76"/>
      <c r="AB13" s="76" t="e">
        <f aca="true">SUMIF(INDIRECT(R2!$A$1),AB$6,INDIRECT(R2!$C$1))</f>
        <v>#REF!</v>
      </c>
      <c r="AC13" s="76"/>
      <c r="AD13" s="76" t="e">
        <f aca="true">SUMIF(INDIRECT(R2!$A$1),AD$6,INDIRECT(R2!$C$1))</f>
        <v>#REF!</v>
      </c>
      <c r="AE13" s="76"/>
      <c r="AF13" s="76" t="e">
        <f aca="true">SUMIF(INDIRECT(R2!$A$1),AF$6,INDIRECT(R2!$C$1))</f>
        <v>#REF!</v>
      </c>
      <c r="AG13" s="76"/>
      <c r="AH13" s="76" t="e">
        <f aca="true">SUMIF(INDIRECT(R2!$A$1),AH$6,INDIRECT(R2!$C$1))</f>
        <v>#REF!</v>
      </c>
      <c r="AI13" s="76"/>
      <c r="AJ13" s="78" t="e">
        <f aca="false">SUM(F13:AH13)-H13</f>
        <v>#REF!</v>
      </c>
      <c r="AK13" s="79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/>
      <c r="I14" s="76"/>
      <c r="J14" s="76" t="n">
        <f aca="true">IF(TODAY()&gt;=NX1,0,SUMIF(INDIRECT(R2!$A$1),J$6,INDIRECT(R2!$D$1)))</f>
        <v>0</v>
      </c>
      <c r="K14" s="76"/>
      <c r="L14" s="76" t="e">
        <f aca="true">SUMIF(INDIRECT(R2!$A$1),L$6,INDIRECT(R2!$D$1))</f>
        <v>#REF!</v>
      </c>
      <c r="M14" s="76"/>
      <c r="N14" s="76" t="e">
        <f aca="true">SUMIF(INDIRECT(R2!$A$1),N$6,INDIRECT(R2!$D$1))</f>
        <v>#REF!</v>
      </c>
      <c r="O14" s="76"/>
      <c r="P14" s="76" t="e">
        <f aca="true">SUMIF(INDIRECT(R2!$A$1),P$6,INDIRECT(R2!$D$1))</f>
        <v>#REF!</v>
      </c>
      <c r="Q14" s="76"/>
      <c r="R14" s="76" t="e">
        <f aca="true">SUMIF(INDIRECT(R2!$A$1),R$6,INDIRECT(R2!$D$1))</f>
        <v>#REF!</v>
      </c>
      <c r="S14" s="76" t="n">
        <f aca="false">SUMIF(R2!$A$3,S$6,R2!$I$3)</f>
        <v>0</v>
      </c>
      <c r="T14" s="76" t="e">
        <f aca="true">SUMIF(INDIRECT(R2!$A$1),T$6,INDIRECT(R2!$D$1))</f>
        <v>#REF!</v>
      </c>
      <c r="U14" s="76"/>
      <c r="V14" s="76" t="e">
        <f aca="true">SUMIF(INDIRECT(R2!$A$1),V$6,INDIRECT(R2!$D$1))</f>
        <v>#REF!</v>
      </c>
      <c r="W14" s="76"/>
      <c r="X14" s="76" t="e">
        <f aca="true">SUMIF(INDIRECT(R2!$A$1),X$6,INDIRECT(R2!$D$1))</f>
        <v>#REF!</v>
      </c>
      <c r="Y14" s="76"/>
      <c r="Z14" s="76" t="e">
        <f aca="true">SUMIF(INDIRECT(R2!$A$1),Z$6,INDIRECT(R2!$D$1))</f>
        <v>#REF!</v>
      </c>
      <c r="AA14" s="76"/>
      <c r="AB14" s="76" t="e">
        <f aca="true">SUMIF(INDIRECT(R2!$A$1),AB$6,INDIRECT(R2!$D$1))</f>
        <v>#REF!</v>
      </c>
      <c r="AC14" s="76"/>
      <c r="AD14" s="76" t="e">
        <f aca="true">SUMIF(INDIRECT(R2!$A$1),AD$6,INDIRECT(R2!$D$1))</f>
        <v>#REF!</v>
      </c>
      <c r="AE14" s="76"/>
      <c r="AF14" s="76" t="e">
        <f aca="true">SUMIF(INDIRECT(R2!$A$1),AF$6,INDIRECT(R2!$D$1))</f>
        <v>#REF!</v>
      </c>
      <c r="AG14" s="76"/>
      <c r="AH14" s="76" t="e">
        <f aca="true">SUMIF(INDIRECT(R2!$A$1),AH$6,INDIRECT(R2!$D$1))</f>
        <v>#REF!</v>
      </c>
      <c r="AI14" s="76"/>
      <c r="AJ14" s="78" t="e">
        <f aca="false">SUM(F14:AH14)-H14</f>
        <v>#REF!</v>
      </c>
      <c r="AK14" s="79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/>
      <c r="I15" s="76"/>
      <c r="J15" s="76" t="n">
        <f aca="true">IF(TODAY()&gt;=NX1,0,SUMIF(INDIRECT(R1!$A$1),J$6,INDIRECT(R1!$B$1))+J19)</f>
        <v>0</v>
      </c>
      <c r="K15" s="76"/>
      <c r="L15" s="76" t="e">
        <f aca="true">SUMIF(INDIRECT(R1!$A$1),L$6,INDIRECT(R1!$B$1))+L19</f>
        <v>#REF!</v>
      </c>
      <c r="M15" s="76"/>
      <c r="N15" s="76" t="e">
        <f aca="true">SUMIF(INDIRECT(R1!$A$1),N$6,INDIRECT(R1!$B$1))+N19</f>
        <v>#REF!</v>
      </c>
      <c r="O15" s="76"/>
      <c r="P15" s="76" t="e">
        <f aca="true">SUMIF(INDIRECT(R1!$A$1),P$6,INDIRECT(R1!$B$1))+P19</f>
        <v>#REF!</v>
      </c>
      <c r="Q15" s="76"/>
      <c r="R15" s="76" t="e">
        <f aca="true">SUMIF(INDIRECT(R1!$A$1),R$6,INDIRECT(R1!$B$1))+R19</f>
        <v>#REF!</v>
      </c>
      <c r="S15" s="76"/>
      <c r="T15" s="76" t="e">
        <f aca="true">SUMIF(INDIRECT(R1!$A$1),T$6,INDIRECT(R1!$B$1))+T19</f>
        <v>#REF!</v>
      </c>
      <c r="U15" s="76"/>
      <c r="V15" s="76" t="e">
        <f aca="true">SUMIF(INDIRECT(R1!$A$1),V$6,INDIRECT(R1!$B$1))+V19</f>
        <v>#REF!</v>
      </c>
      <c r="W15" s="76"/>
      <c r="X15" s="76" t="e">
        <f aca="true">SUMIF(INDIRECT(R1!$A$1),X$6,INDIRECT(R1!$B$1))+X19</f>
        <v>#REF!</v>
      </c>
      <c r="Y15" s="76"/>
      <c r="Z15" s="76" t="e">
        <f aca="true">SUMIF(INDIRECT(R1!$A$1),Z$6,INDIRECT(R1!$B$1))+Z19</f>
        <v>#REF!</v>
      </c>
      <c r="AA15" s="76"/>
      <c r="AB15" s="76" t="e">
        <f aca="true">SUMIF(INDIRECT(R1!$A$1),AB$6,INDIRECT(R1!$B$1))+AB19</f>
        <v>#REF!</v>
      </c>
      <c r="AC15" s="76"/>
      <c r="AD15" s="76" t="e">
        <f aca="true">SUMIF(INDIRECT(R1!$A$1),AD$6,INDIRECT(R1!$B$1))+AD19</f>
        <v>#REF!</v>
      </c>
      <c r="AE15" s="76"/>
      <c r="AF15" s="76" t="e">
        <f aca="true">SUMIF(INDIRECT(R1!$A$1),AF$6,INDIRECT(R1!$B$1))+AF19</f>
        <v>#REF!</v>
      </c>
      <c r="AG15" s="76"/>
      <c r="AH15" s="76" t="e">
        <f aca="true">SUMIF(INDIRECT(R1!$A$1),AH$6,INDIRECT(R1!$B$1))+AH19</f>
        <v>#REF!</v>
      </c>
      <c r="AI15" s="76"/>
      <c r="AJ15" s="78" t="e">
        <f aca="false">SUM(F15:AH15)-H15</f>
        <v>#REF!</v>
      </c>
      <c r="AK15" s="79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e">
        <f aca="false">+F10+F14+F15+F12</f>
        <v>#REF!</v>
      </c>
      <c r="G16" s="68"/>
      <c r="H16" s="87" t="e">
        <f aca="false">SUM(H10:H15)</f>
        <v>#REF!</v>
      </c>
      <c r="I16" s="68"/>
      <c r="J16" s="86" t="e">
        <f aca="false">+J10+J14+J15</f>
        <v>#REF!</v>
      </c>
      <c r="K16" s="68"/>
      <c r="L16" s="86" t="e">
        <f aca="false">+L10+L14+L15</f>
        <v>#REF!</v>
      </c>
      <c r="M16" s="68"/>
      <c r="N16" s="86" t="e">
        <f aca="false">+N10+N14+N15</f>
        <v>#REF!</v>
      </c>
      <c r="O16" s="68"/>
      <c r="P16" s="86" t="e">
        <f aca="false">+P10+P14+P15</f>
        <v>#REF!</v>
      </c>
      <c r="Q16" s="68"/>
      <c r="R16" s="86" t="e">
        <f aca="false">+R10+R14+R15</f>
        <v>#REF!</v>
      </c>
      <c r="S16" s="68"/>
      <c r="T16" s="86" t="e">
        <f aca="false">+T10+T14+T15</f>
        <v>#REF!</v>
      </c>
      <c r="U16" s="68"/>
      <c r="V16" s="86" t="e">
        <f aca="false">+V10+V14+V15</f>
        <v>#REF!</v>
      </c>
      <c r="W16" s="68"/>
      <c r="X16" s="86" t="e">
        <f aca="false">+X10+X14+X15</f>
        <v>#REF!</v>
      </c>
      <c r="Y16" s="68"/>
      <c r="Z16" s="86" t="e">
        <f aca="false">+Z10+Z14+Z15</f>
        <v>#REF!</v>
      </c>
      <c r="AA16" s="68"/>
      <c r="AB16" s="86" t="e">
        <f aca="false">+AB10+AB14+AB15</f>
        <v>#REF!</v>
      </c>
      <c r="AC16" s="68"/>
      <c r="AD16" s="86" t="e">
        <f aca="false">+AD10+AD14+AD15</f>
        <v>#REF!</v>
      </c>
      <c r="AE16" s="68"/>
      <c r="AF16" s="86" t="e">
        <f aca="false">+AF10+AF14+AF15</f>
        <v>#REF!</v>
      </c>
      <c r="AG16" s="68"/>
      <c r="AH16" s="86" t="e">
        <f aca="false">+AH10+AH14+AH15</f>
        <v>#REF!</v>
      </c>
      <c r="AI16" s="68"/>
      <c r="AJ16" s="86" t="e">
        <f aca="false">+AJ10+AJ14+AJ15+AJ12</f>
        <v>#REF!</v>
      </c>
      <c r="AK16" s="79"/>
    </row>
    <row r="19" customFormat="false" ht="12.75" hidden="false" customHeight="false" outlineLevel="0" collapsed="false">
      <c r="A19" s="81" t="s">
        <v>90</v>
      </c>
      <c r="B19" s="45"/>
      <c r="C19" s="54"/>
      <c r="D19" s="75"/>
      <c r="E19" s="75"/>
      <c r="F19" s="76"/>
      <c r="G19" s="76"/>
      <c r="H19" s="76"/>
      <c r="I19" s="76"/>
      <c r="J19" s="76"/>
      <c r="K19" s="76"/>
      <c r="L19" s="76" t="n">
        <f aca="false">SUMIF(R2!$A$3,L$6,R2!$F$3)</f>
        <v>0</v>
      </c>
      <c r="M19" s="76"/>
      <c r="N19" s="76" t="n">
        <f aca="false">SUMIF(R2!$A$3,N$6,R2!$F$3)</f>
        <v>0</v>
      </c>
      <c r="O19" s="76"/>
      <c r="P19" s="76" t="n">
        <f aca="false">SUMIF(R2!$A$3,P$6,R2!$F$3)</f>
        <v>0</v>
      </c>
      <c r="Q19" s="76"/>
      <c r="R19" s="76" t="n">
        <f aca="false">SUMIF(R2!$A$3,R$6,R2!$F$3)</f>
        <v>0</v>
      </c>
      <c r="S19" s="76"/>
      <c r="T19" s="76" t="n">
        <f aca="false">SUMIF(R2!$A$3,T$6,R2!$F$3)</f>
        <v>0</v>
      </c>
      <c r="U19" s="76"/>
      <c r="V19" s="76" t="n">
        <f aca="false">SUMIF(R2!$A$3,V$6,R2!$F$3)</f>
        <v>0</v>
      </c>
      <c r="W19" s="76"/>
      <c r="X19" s="76" t="n">
        <f aca="false">SUMIF(R2!$A$3,X$6,R2!$F$3)</f>
        <v>0</v>
      </c>
      <c r="Y19" s="76"/>
      <c r="Z19" s="76" t="n">
        <f aca="false">SUMIF(R2!$A$3,Z$6,R2!$F$3)</f>
        <v>0</v>
      </c>
      <c r="AA19" s="76"/>
      <c r="AB19" s="76" t="n">
        <f aca="false">SUMIF(R2!$A$3,AB$6,R2!$F$3)</f>
        <v>0</v>
      </c>
      <c r="AC19" s="76"/>
      <c r="AD19" s="76" t="n">
        <f aca="false">SUMIF(R2!$A$3,AD$6,R2!$F$3)</f>
        <v>0</v>
      </c>
      <c r="AE19" s="76"/>
      <c r="AF19" s="76" t="n">
        <f aca="false">SUMIF(R2!$A$3,AF$6,R2!$F$3)</f>
        <v>0</v>
      </c>
      <c r="AG19" s="76"/>
      <c r="AH19" s="76" t="n">
        <f aca="false">SUMIF(R2!$A$3,AH$6,R2!$F$3)</f>
        <v>0</v>
      </c>
      <c r="AI19" s="76"/>
      <c r="AJ19" s="78" t="n">
        <f aca="false">SUM(F19:AH19)</f>
        <v>0</v>
      </c>
      <c r="AK19" s="79"/>
    </row>
    <row r="20" customFormat="false" ht="12.75" hidden="false" customHeight="false" outlineLevel="0" collapsed="false">
      <c r="AH20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F10" activeCellId="0" sqref="F10:AH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true" hidden="false" outlineLevel="0" max="38" min="38" style="45" width="7.99"/>
    <col collapsed="false" customWidth="false" hidden="false" outlineLevel="0" max="257" min="39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EDATE(PromptMonth,-1)+DayOfTheMonth-1</f>
        <v>36913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2</v>
      </c>
      <c r="K6" s="57"/>
      <c r="L6" s="115" t="n">
        <v>3</v>
      </c>
      <c r="M6" s="57"/>
      <c r="N6" s="115" t="n">
        <v>4</v>
      </c>
      <c r="O6" s="57"/>
      <c r="P6" s="115" t="n">
        <v>5</v>
      </c>
      <c r="Q6" s="57"/>
      <c r="R6" s="115" t="n">
        <v>6</v>
      </c>
      <c r="S6" s="57"/>
      <c r="T6" s="115" t="n">
        <v>7</v>
      </c>
      <c r="U6" s="57"/>
      <c r="V6" s="115" t="n">
        <v>8</v>
      </c>
      <c r="W6" s="57"/>
      <c r="X6" s="115" t="n">
        <v>9</v>
      </c>
      <c r="Y6" s="57"/>
      <c r="Z6" s="115" t="n">
        <v>10</v>
      </c>
      <c r="AA6" s="57"/>
      <c r="AB6" s="115" t="n">
        <v>11</v>
      </c>
      <c r="AC6" s="57"/>
      <c r="AD6" s="115" t="n">
        <v>12</v>
      </c>
      <c r="AE6" s="57"/>
      <c r="AF6" s="115" t="n">
        <v>13</v>
      </c>
      <c r="AG6" s="57"/>
      <c r="AH6" s="115" t="n">
        <v>14</v>
      </c>
      <c r="AI6" s="57"/>
      <c r="AJ6" s="57"/>
      <c r="AL6" s="47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</f>
        <v>45926.9643946316</v>
      </c>
      <c r="G7" s="65"/>
      <c r="H7" s="65" t="n">
        <f aca="false">EOMONTH(F7,1)</f>
        <v>45961</v>
      </c>
      <c r="I7" s="65"/>
      <c r="J7" s="65" t="n">
        <f aca="false">EOMONTH(F7,1)</f>
        <v>45961</v>
      </c>
      <c r="K7" s="65"/>
      <c r="L7" s="65" t="n">
        <f aca="false">EOMONTH(J7,1)</f>
        <v>45991</v>
      </c>
      <c r="M7" s="65"/>
      <c r="N7" s="65" t="n">
        <f aca="false">EOMONTH(L8,1)</f>
        <v>46022</v>
      </c>
      <c r="O7" s="65"/>
      <c r="P7" s="65" t="n">
        <f aca="false">EOMONTH(N8,1)</f>
        <v>46053</v>
      </c>
      <c r="Q7" s="65"/>
      <c r="R7" s="65" t="n">
        <f aca="false">EOMONTH(P8,1)</f>
        <v>46081</v>
      </c>
      <c r="S7" s="65"/>
      <c r="T7" s="65" t="n">
        <f aca="false">EOMONTH(R8,1)</f>
        <v>46112</v>
      </c>
      <c r="U7" s="65"/>
      <c r="V7" s="65" t="n">
        <f aca="false">EOMONTH(T8,1)</f>
        <v>46173</v>
      </c>
      <c r="W7" s="65"/>
      <c r="X7" s="65" t="n">
        <f aca="false">EOMONTH(V7,12)</f>
        <v>46538</v>
      </c>
      <c r="Y7" s="65"/>
      <c r="Z7" s="65" t="n">
        <f aca="false">EOMONTH(X7,12)</f>
        <v>46904</v>
      </c>
      <c r="AA7" s="65"/>
      <c r="AB7" s="65" t="n">
        <f aca="false">EOMONTH(Z7,12)</f>
        <v>47269</v>
      </c>
      <c r="AC7" s="65"/>
      <c r="AD7" s="65" t="n">
        <f aca="false">EOMONTH(AB7,12)</f>
        <v>47634</v>
      </c>
      <c r="AE7" s="65"/>
      <c r="AF7" s="65" t="n">
        <f aca="false">EOMONTH(AD8,1)</f>
        <v>49826</v>
      </c>
      <c r="AG7" s="65"/>
      <c r="AH7" s="65" t="n">
        <f aca="false">EOMONTH(AF8,1)</f>
        <v>51652</v>
      </c>
      <c r="AI7" s="65"/>
      <c r="AJ7" s="66" t="s">
        <v>74</v>
      </c>
      <c r="AK7" s="67"/>
      <c r="AL7" s="68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</f>
        <v>45926.9643946335</v>
      </c>
      <c r="G8" s="65"/>
      <c r="H8" s="70" t="s">
        <v>33</v>
      </c>
      <c r="I8" s="65"/>
      <c r="J8" s="65" t="n">
        <f aca="false">EOMONTH(F7,1)</f>
        <v>45961</v>
      </c>
      <c r="K8" s="65"/>
      <c r="L8" s="65" t="n">
        <f aca="false">EOMONTH(L7,0)</f>
        <v>45991</v>
      </c>
      <c r="M8" s="65"/>
      <c r="N8" s="65" t="n">
        <f aca="false">EOMONTH(N7,0)</f>
        <v>46022</v>
      </c>
      <c r="O8" s="65"/>
      <c r="P8" s="65" t="n">
        <f aca="false">EOMONTH(N8,1)</f>
        <v>46053</v>
      </c>
      <c r="Q8" s="65"/>
      <c r="R8" s="65" t="n">
        <f aca="false">EOMONTH(P8,1)</f>
        <v>46081</v>
      </c>
      <c r="S8" s="65"/>
      <c r="T8" s="71" t="n">
        <f aca="false">EOMONTH(T7,1)</f>
        <v>46142</v>
      </c>
      <c r="U8" s="65"/>
      <c r="V8" s="65" t="n">
        <f aca="false">EOMONTH(V7,11)</f>
        <v>46507</v>
      </c>
      <c r="W8" s="65"/>
      <c r="X8" s="65" t="n">
        <f aca="false">EOMONTH(X7,11)</f>
        <v>46873</v>
      </c>
      <c r="Y8" s="65"/>
      <c r="Z8" s="65" t="n">
        <f aca="false">EOMONTH(Z7,11)</f>
        <v>47238</v>
      </c>
      <c r="AA8" s="65"/>
      <c r="AB8" s="65" t="n">
        <f aca="false">EOMONTH(AB7,11)</f>
        <v>47603</v>
      </c>
      <c r="AC8" s="65"/>
      <c r="AD8" s="65" t="n">
        <f aca="false">EOMONTH(AD7,71)</f>
        <v>49795</v>
      </c>
      <c r="AE8" s="65"/>
      <c r="AF8" s="65" t="n">
        <f aca="false">EOMONTH(AF7,59)</f>
        <v>51621</v>
      </c>
      <c r="AG8" s="65"/>
      <c r="AH8" s="65" t="n">
        <f aca="false">EOMONTH(AH7,93)</f>
        <v>54482</v>
      </c>
      <c r="AI8" s="65"/>
      <c r="AJ8" s="66" t="str">
        <f aca="false">CONCATENATE(TEXT(F7,"mmm-yy"),"/",(TEXT(AH8,"mmm-yy")))</f>
        <v>Sep-25/Feb-49</v>
      </c>
      <c r="AK8" s="67"/>
      <c r="AL8" s="68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133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L9" s="47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e">
        <f aca="true">SUMIF(INDIRECT(R22!$A$1),F$6,INDIRECT(R22!$B$1))</f>
        <v>#REF!</v>
      </c>
      <c r="G10" s="76"/>
      <c r="H10" s="76" t="n">
        <v>0</v>
      </c>
      <c r="I10" s="76"/>
      <c r="J10" s="76" t="e">
        <f aca="true">SUMIF(INDIRECT(R22!$A$1),J$6,INDIRECT(R22!$B$1))</f>
        <v>#REF!</v>
      </c>
      <c r="K10" s="76"/>
      <c r="L10" s="76" t="e">
        <f aca="true">SUMIF(INDIRECT(R22!$A$1),L$6,INDIRECT(R22!$B$1))</f>
        <v>#REF!</v>
      </c>
      <c r="M10" s="76"/>
      <c r="N10" s="76" t="e">
        <f aca="true">SUMIF(INDIRECT(R22!$A$1),N$6,INDIRECT(R22!$B$1))</f>
        <v>#REF!</v>
      </c>
      <c r="O10" s="76"/>
      <c r="P10" s="76" t="e">
        <f aca="true">SUMIF(INDIRECT(R22!$A$1),P$6,INDIRECT(R22!$B$1))</f>
        <v>#REF!</v>
      </c>
      <c r="Q10" s="76"/>
      <c r="R10" s="76" t="e">
        <f aca="true">SUMIF(INDIRECT(R22!$A$1),R$6,INDIRECT(R22!$B$1))</f>
        <v>#REF!</v>
      </c>
      <c r="S10" s="76"/>
      <c r="T10" s="76" t="e">
        <f aca="true">SUMIF(INDIRECT(R22!$A$1),T$6,INDIRECT(R22!$B$1))</f>
        <v>#REF!</v>
      </c>
      <c r="U10" s="76"/>
      <c r="V10" s="76" t="e">
        <f aca="true">SUMIF(INDIRECT(R22!$A$1),V$6,INDIRECT(R22!$B$1))</f>
        <v>#REF!</v>
      </c>
      <c r="W10" s="76"/>
      <c r="X10" s="76" t="e">
        <f aca="true">SUMIF(INDIRECT(R22!$A$1),X$6,INDIRECT(R22!$B$1))</f>
        <v>#REF!</v>
      </c>
      <c r="Y10" s="76"/>
      <c r="Z10" s="76" t="e">
        <f aca="true">SUMIF(INDIRECT(R22!$A$1),Z$6,INDIRECT(R22!$B$1))</f>
        <v>#REF!</v>
      </c>
      <c r="AA10" s="76"/>
      <c r="AB10" s="76" t="e">
        <f aca="true">SUMIF(INDIRECT(R22!$A$1),AB$6,INDIRECT(R22!$B$1))</f>
        <v>#REF!</v>
      </c>
      <c r="AC10" s="76"/>
      <c r="AD10" s="76" t="e">
        <f aca="true">SUMIF(INDIRECT(R22!$A$1),AD$6,INDIRECT(R22!$B$1))</f>
        <v>#REF!</v>
      </c>
      <c r="AE10" s="76"/>
      <c r="AF10" s="76" t="e">
        <f aca="true">SUMIF(INDIRECT(R22!$A$1),AF$6,INDIRECT(R22!$B$1))</f>
        <v>#REF!</v>
      </c>
      <c r="AG10" s="76"/>
      <c r="AH10" s="76" t="e">
        <f aca="true">SUMIF(INDIRECT(R22!$A$1),AH$6,INDIRECT(R22!$B$1))</f>
        <v>#REF!</v>
      </c>
      <c r="AI10" s="77"/>
      <c r="AJ10" s="78" t="e">
        <f aca="false">SUM(F10:AH10)-H10</f>
        <v>#REF!</v>
      </c>
      <c r="AK10" s="79"/>
      <c r="AL10" s="47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e">
        <f aca="true">SUMIF(INDIRECT(R6!$A$1),H$6,INDIRECT(R6!$B$1))</f>
        <v>#REF!</v>
      </c>
      <c r="I11" s="76"/>
      <c r="J11" s="76" t="n">
        <v>0</v>
      </c>
      <c r="K11" s="76"/>
      <c r="L11" s="76" t="n">
        <v>0</v>
      </c>
      <c r="M11" s="76"/>
      <c r="N11" s="76" t="n">
        <v>0</v>
      </c>
      <c r="O11" s="76"/>
      <c r="P11" s="76" t="n">
        <v>0</v>
      </c>
      <c r="Q11" s="76"/>
      <c r="R11" s="76" t="n">
        <v>0</v>
      </c>
      <c r="S11" s="76"/>
      <c r="T11" s="76" t="n">
        <v>0</v>
      </c>
      <c r="U11" s="76"/>
      <c r="V11" s="76" t="n">
        <v>0</v>
      </c>
      <c r="W11" s="76"/>
      <c r="X11" s="76" t="n">
        <v>0</v>
      </c>
      <c r="Y11" s="76"/>
      <c r="Z11" s="76" t="n">
        <v>0</v>
      </c>
      <c r="AA11" s="76"/>
      <c r="AB11" s="76" t="n">
        <v>0</v>
      </c>
      <c r="AC11" s="76"/>
      <c r="AD11" s="76" t="n">
        <v>0</v>
      </c>
      <c r="AE11" s="76"/>
      <c r="AF11" s="76" t="n">
        <v>0</v>
      </c>
      <c r="AG11" s="76"/>
      <c r="AH11" s="76" t="n">
        <v>0</v>
      </c>
      <c r="AI11" s="76"/>
      <c r="AJ11" s="78" t="e">
        <f aca="false">SUM(F11:AH11)-H11</f>
        <v>#REF!</v>
      </c>
      <c r="AK11" s="79"/>
      <c r="AL11" s="47"/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e">
        <f aca="true">SUMIF(INDIRECT(R17!$A$1),F$6,INDIRECT(R17!$B$1))</f>
        <v>#REF!</v>
      </c>
      <c r="G12" s="76"/>
      <c r="H12" s="76" t="e">
        <f aca="true">SUMIF(INDIRECT(R26!$A$1),H$6,INDIRECT(R26!$B$1))</f>
        <v>#REF!</v>
      </c>
      <c r="I12" s="76"/>
      <c r="J12" s="76" t="e">
        <f aca="true">SUMIF(INDIRECT(R17!$A$1),J$6,INDIRECT(R17!$B$1))</f>
        <v>#REF!</v>
      </c>
      <c r="K12" s="76"/>
      <c r="L12" s="76" t="e">
        <f aca="true">SUMIF(INDIRECT(R17!$A$1),L$6,INDIRECT(R17!$B$1))</f>
        <v>#REF!</v>
      </c>
      <c r="M12" s="76"/>
      <c r="N12" s="76" t="e">
        <f aca="true">SUMIF(INDIRECT(R17!$A$1),N$6,INDIRECT(R17!$B$1))</f>
        <v>#REF!</v>
      </c>
      <c r="O12" s="76"/>
      <c r="P12" s="76" t="e">
        <f aca="true">SUMIF(INDIRECT(R17!$A$1),P$6,INDIRECT(R17!$B$1))</f>
        <v>#REF!</v>
      </c>
      <c r="Q12" s="76"/>
      <c r="R12" s="76" t="e">
        <f aca="true">SUMIF(INDIRECT(R17!$A$1),R$6,INDIRECT(R17!$B$1))</f>
        <v>#REF!</v>
      </c>
      <c r="S12" s="76"/>
      <c r="T12" s="76" t="e">
        <f aca="true">SUMIF(INDIRECT(R17!$A$1),T$6,INDIRECT(R17!$B$1))</f>
        <v>#REF!</v>
      </c>
      <c r="U12" s="76"/>
      <c r="V12" s="76" t="e">
        <f aca="true">SUMIF(INDIRECT(R17!$A$1),V$6,INDIRECT(R17!$B$1))</f>
        <v>#REF!</v>
      </c>
      <c r="W12" s="76"/>
      <c r="X12" s="76" t="e">
        <f aca="true">SUMIF(INDIRECT(R17!$A$1),X$6,INDIRECT(R17!$B$1))</f>
        <v>#REF!</v>
      </c>
      <c r="Y12" s="76"/>
      <c r="Z12" s="76" t="e">
        <f aca="true">SUMIF(INDIRECT(R17!$A$1),Z$6,INDIRECT(R17!$B$1))</f>
        <v>#REF!</v>
      </c>
      <c r="AA12" s="76"/>
      <c r="AB12" s="76" t="e">
        <f aca="true">SUMIF(INDIRECT(R17!$A$1),AB$6,INDIRECT(R17!$B$1))</f>
        <v>#REF!</v>
      </c>
      <c r="AC12" s="76"/>
      <c r="AD12" s="76" t="e">
        <f aca="true">SUMIF(INDIRECT(R17!$A$1),AD$6,INDIRECT(R17!$B$1))</f>
        <v>#REF!</v>
      </c>
      <c r="AE12" s="76"/>
      <c r="AF12" s="76" t="e">
        <f aca="true">SUMIF(INDIRECT(R17!$A$1),AF$6,INDIRECT(R17!$B$1))</f>
        <v>#REF!</v>
      </c>
      <c r="AG12" s="76"/>
      <c r="AH12" s="76" t="e">
        <f aca="true">SUMIF(INDIRECT(R17!$A$1),AH$6,INDIRECT(R17!$B$1))</f>
        <v>#REF!</v>
      </c>
      <c r="AI12" s="76"/>
      <c r="AJ12" s="78" t="e">
        <f aca="false">SUM(F12:AH12)-H12</f>
        <v>#REF!</v>
      </c>
      <c r="AK12" s="79"/>
      <c r="AL12" s="47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/>
      <c r="I13" s="76"/>
      <c r="J13" s="76" t="n">
        <f aca="true">IF(TODAY()&gt;=NX1,0,SUMIF(INDIRECT(R5!$A$1),J$6,INDIRECT(R5!$C$1)))</f>
        <v>0</v>
      </c>
      <c r="K13" s="76"/>
      <c r="L13" s="76" t="e">
        <f aca="true">SUMIF(INDIRECT(R5!$A$1),L$6,INDIRECT(R5!$C$1))</f>
        <v>#REF!</v>
      </c>
      <c r="M13" s="76"/>
      <c r="N13" s="76" t="e">
        <f aca="true">SUMIF(INDIRECT(R5!$A$1),N$6,INDIRECT(R5!$C$1))</f>
        <v>#REF!</v>
      </c>
      <c r="O13" s="76"/>
      <c r="P13" s="76" t="e">
        <f aca="true">SUMIF(INDIRECT(R5!$A$1),P$6,INDIRECT(R5!$C$1))</f>
        <v>#REF!</v>
      </c>
      <c r="Q13" s="76"/>
      <c r="R13" s="76" t="e">
        <f aca="true">SUMIF(INDIRECT(R5!$A$1),R$6,INDIRECT(R5!$C$1))</f>
        <v>#REF!</v>
      </c>
      <c r="S13" s="76" t="n">
        <f aca="false">SUMIF(R2!$A$3,S$6,R2!$E$3)</f>
        <v>0</v>
      </c>
      <c r="T13" s="76" t="e">
        <f aca="true">SUMIF(INDIRECT(R5!$A$1),T$6,INDIRECT(R5!$C$1))</f>
        <v>#REF!</v>
      </c>
      <c r="U13" s="76"/>
      <c r="V13" s="76" t="e">
        <f aca="true">SUMIF(INDIRECT(R5!$A$1),V$6,INDIRECT(R5!$C$1))</f>
        <v>#REF!</v>
      </c>
      <c r="W13" s="76"/>
      <c r="X13" s="76" t="e">
        <f aca="true">SUMIF(INDIRECT(R5!$A$1),X$6,INDIRECT(R5!$C$1))</f>
        <v>#REF!</v>
      </c>
      <c r="Y13" s="76"/>
      <c r="Z13" s="76" t="e">
        <f aca="true">SUMIF(INDIRECT(R5!$A$1),Z$6,INDIRECT(R5!$C$1))</f>
        <v>#REF!</v>
      </c>
      <c r="AA13" s="76"/>
      <c r="AB13" s="76" t="e">
        <f aca="true">SUMIF(INDIRECT(R5!$A$1),AB$6,INDIRECT(R5!$C$1))</f>
        <v>#REF!</v>
      </c>
      <c r="AC13" s="76"/>
      <c r="AD13" s="76" t="e">
        <f aca="true">SUMIF(INDIRECT(R5!$A$1),AD$6,INDIRECT(R5!$C$1))</f>
        <v>#REF!</v>
      </c>
      <c r="AE13" s="76"/>
      <c r="AF13" s="76" t="e">
        <f aca="true">SUMIF(INDIRECT(R5!$A$1),AF$6,INDIRECT(R5!$C$1))</f>
        <v>#REF!</v>
      </c>
      <c r="AG13" s="76"/>
      <c r="AH13" s="76" t="e">
        <f aca="true">SUMIF(INDIRECT(R5!$A$1),AH$6,INDIRECT(R5!$C$1))</f>
        <v>#REF!</v>
      </c>
      <c r="AI13" s="76"/>
      <c r="AJ13" s="78" t="e">
        <f aca="false">SUM(F13:AH13)-H13</f>
        <v>#REF!</v>
      </c>
      <c r="AK13" s="79"/>
      <c r="AL13" s="47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/>
      <c r="I14" s="76"/>
      <c r="J14" s="76" t="n">
        <f aca="true">IF(TODAY()&gt;=NX1,0,SUMIF(INDIRECT(R5!$A$1),J$6,INDIRECT(R5!$D$1)))</f>
        <v>0</v>
      </c>
      <c r="K14" s="76"/>
      <c r="L14" s="76" t="e">
        <f aca="true">SUMIF(INDIRECT(R5!$A$1),L$6,INDIRECT(R5!$D$1))</f>
        <v>#REF!</v>
      </c>
      <c r="M14" s="76"/>
      <c r="N14" s="76" t="e">
        <f aca="true">SUMIF(INDIRECT(R5!$A$1),N$6,INDIRECT(R5!$D$1))</f>
        <v>#REF!</v>
      </c>
      <c r="O14" s="76"/>
      <c r="P14" s="76" t="e">
        <f aca="true">SUMIF(INDIRECT(R5!$A$1),P$6,INDIRECT(R5!$D$1))</f>
        <v>#REF!</v>
      </c>
      <c r="Q14" s="76"/>
      <c r="R14" s="76" t="e">
        <f aca="true">SUMIF(INDIRECT(R5!$A$1),R$6,INDIRECT(R5!$D$1))</f>
        <v>#REF!</v>
      </c>
      <c r="S14" s="76" t="n">
        <f aca="false">SUMIF(R2!$A$3,S$6,R2!$I$3)</f>
        <v>0</v>
      </c>
      <c r="T14" s="76" t="e">
        <f aca="true">SUMIF(INDIRECT(R5!$A$1),T$6,INDIRECT(R5!$D$1))</f>
        <v>#REF!</v>
      </c>
      <c r="U14" s="76"/>
      <c r="V14" s="76" t="e">
        <f aca="true">SUMIF(INDIRECT(R5!$A$1),V$6,INDIRECT(R5!$D$1))</f>
        <v>#REF!</v>
      </c>
      <c r="W14" s="76"/>
      <c r="X14" s="76" t="e">
        <f aca="true">SUMIF(INDIRECT(R5!$A$1),X$6,INDIRECT(R5!$D$1))</f>
        <v>#REF!</v>
      </c>
      <c r="Y14" s="76"/>
      <c r="Z14" s="76" t="e">
        <f aca="true">SUMIF(INDIRECT(R5!$A$1),Z$6,INDIRECT(R5!$D$1))</f>
        <v>#REF!</v>
      </c>
      <c r="AA14" s="76"/>
      <c r="AB14" s="76" t="e">
        <f aca="true">SUMIF(INDIRECT(R5!$A$1),AB$6,INDIRECT(R5!$D$1))</f>
        <v>#REF!</v>
      </c>
      <c r="AC14" s="76"/>
      <c r="AD14" s="76" t="e">
        <f aca="true">SUMIF(INDIRECT(R5!$A$1),AD$6,INDIRECT(R5!$D$1))</f>
        <v>#REF!</v>
      </c>
      <c r="AE14" s="76"/>
      <c r="AF14" s="76" t="e">
        <f aca="true">SUMIF(INDIRECT(R5!$A$1),AF$6,INDIRECT(R5!$D$1))</f>
        <v>#REF!</v>
      </c>
      <c r="AG14" s="76"/>
      <c r="AH14" s="76" t="e">
        <f aca="true">SUMIF(INDIRECT(R5!$A$1),AH$6,INDIRECT(R5!$D$1))</f>
        <v>#REF!</v>
      </c>
      <c r="AI14" s="76"/>
      <c r="AJ14" s="78" t="e">
        <f aca="false">SUM(F14:AH14)-H14</f>
        <v>#REF!</v>
      </c>
      <c r="AK14" s="79"/>
      <c r="AL14" s="47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/>
      <c r="I15" s="76"/>
      <c r="J15" s="76" t="n">
        <f aca="true">IF(TODAY()&gt;=NX1,0,SUMIF(INDIRECT(R4!$A$1),J$6,INDIRECT(R4!$B$1))+J19)</f>
        <v>0</v>
      </c>
      <c r="K15" s="76"/>
      <c r="L15" s="76" t="e">
        <f aca="true">SUMIF(INDIRECT(R4!$A$1),L$6,INDIRECT(R4!$B$1))+L19</f>
        <v>#REF!</v>
      </c>
      <c r="M15" s="76"/>
      <c r="N15" s="76" t="e">
        <f aca="true">SUMIF(INDIRECT(R4!$A$1),N$6,INDIRECT(R4!$B$1))+N19</f>
        <v>#REF!</v>
      </c>
      <c r="O15" s="76"/>
      <c r="P15" s="76" t="e">
        <f aca="true">SUMIF(INDIRECT(R4!$A$1),P$6,INDIRECT(R4!$B$1))+P19</f>
        <v>#REF!</v>
      </c>
      <c r="Q15" s="76"/>
      <c r="R15" s="76" t="e">
        <f aca="true">SUMIF(INDIRECT(R4!$A$1),R$6,INDIRECT(R4!$B$1))+R19</f>
        <v>#REF!</v>
      </c>
      <c r="S15" s="76"/>
      <c r="T15" s="76" t="e">
        <f aca="true">SUMIF(INDIRECT(R4!$A$1),T$6,INDIRECT(R4!$B$1))+T19</f>
        <v>#REF!</v>
      </c>
      <c r="U15" s="76"/>
      <c r="V15" s="76" t="e">
        <f aca="true">SUMIF(INDIRECT(R4!$A$1),V$6,INDIRECT(R4!$B$1))+V19</f>
        <v>#REF!</v>
      </c>
      <c r="W15" s="76"/>
      <c r="X15" s="76" t="e">
        <f aca="true">SUMIF(INDIRECT(R4!$A$1),X$6,INDIRECT(R4!$B$1))+X19</f>
        <v>#REF!</v>
      </c>
      <c r="Y15" s="76"/>
      <c r="Z15" s="76" t="e">
        <f aca="true">SUMIF(INDIRECT(R4!$A$1),Z$6,INDIRECT(R4!$B$1))+Z19</f>
        <v>#REF!</v>
      </c>
      <c r="AA15" s="76"/>
      <c r="AB15" s="76" t="e">
        <f aca="true">SUMIF(INDIRECT(R4!$A$1),AB$6,INDIRECT(R4!$B$1))+AB19</f>
        <v>#REF!</v>
      </c>
      <c r="AC15" s="76"/>
      <c r="AD15" s="76" t="e">
        <f aca="true">SUMIF(INDIRECT(R4!$A$1),AD$6,INDIRECT(R4!$B$1))+AD19</f>
        <v>#REF!</v>
      </c>
      <c r="AE15" s="76"/>
      <c r="AF15" s="76" t="e">
        <f aca="true">SUMIF(INDIRECT(R4!$A$1),AF$6,INDIRECT(R4!$B$1))+AF19</f>
        <v>#REF!</v>
      </c>
      <c r="AG15" s="76"/>
      <c r="AH15" s="76" t="e">
        <f aca="true">SUMIF(INDIRECT(R4!$A$1),AH$6,INDIRECT(R4!$B$1))+AH19</f>
        <v>#REF!</v>
      </c>
      <c r="AI15" s="76"/>
      <c r="AJ15" s="78" t="e">
        <f aca="false">SUM(F15:AH15)-H15</f>
        <v>#REF!</v>
      </c>
      <c r="AK15" s="79"/>
      <c r="AL15" s="47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e">
        <f aca="false">+F10+F14+F15+F12</f>
        <v>#REF!</v>
      </c>
      <c r="G16" s="68"/>
      <c r="H16" s="87" t="e">
        <f aca="false">SUM(H10:H15)</f>
        <v>#REF!</v>
      </c>
      <c r="I16" s="68"/>
      <c r="J16" s="86" t="e">
        <f aca="false">+J10+J14+J15</f>
        <v>#REF!</v>
      </c>
      <c r="K16" s="68"/>
      <c r="L16" s="86" t="e">
        <f aca="false">+L10+L14+L15</f>
        <v>#REF!</v>
      </c>
      <c r="M16" s="68"/>
      <c r="N16" s="86" t="e">
        <f aca="false">+N10+N14+N15</f>
        <v>#REF!</v>
      </c>
      <c r="O16" s="68"/>
      <c r="P16" s="86" t="e">
        <f aca="false">+P10+P14+P15</f>
        <v>#REF!</v>
      </c>
      <c r="Q16" s="68"/>
      <c r="R16" s="86" t="e">
        <f aca="false">+R10+R14+R15</f>
        <v>#REF!</v>
      </c>
      <c r="S16" s="68"/>
      <c r="T16" s="86" t="e">
        <f aca="false">+T10+T14+T15</f>
        <v>#REF!</v>
      </c>
      <c r="U16" s="68"/>
      <c r="V16" s="86" t="e">
        <f aca="false">+V10+V14+V15</f>
        <v>#REF!</v>
      </c>
      <c r="W16" s="68"/>
      <c r="X16" s="86" t="e">
        <f aca="false">+X10+X14+X15</f>
        <v>#REF!</v>
      </c>
      <c r="Y16" s="68"/>
      <c r="Z16" s="86" t="e">
        <f aca="false">+Z10+Z14+Z15</f>
        <v>#REF!</v>
      </c>
      <c r="AA16" s="68"/>
      <c r="AB16" s="86" t="e">
        <f aca="false">+AB10+AB14+AB15</f>
        <v>#REF!</v>
      </c>
      <c r="AC16" s="68"/>
      <c r="AD16" s="86" t="e">
        <f aca="false">+AD10+AD14+AD15</f>
        <v>#REF!</v>
      </c>
      <c r="AE16" s="68"/>
      <c r="AF16" s="86" t="e">
        <f aca="false">+AF10+AF14+AF15</f>
        <v>#REF!</v>
      </c>
      <c r="AG16" s="68"/>
      <c r="AH16" s="86" t="e">
        <f aca="false">+AH10+AH14+AH15</f>
        <v>#REF!</v>
      </c>
      <c r="AI16" s="68"/>
      <c r="AJ16" s="86" t="e">
        <f aca="false">+AJ10+AJ14+AJ15+AJ12</f>
        <v>#REF!</v>
      </c>
      <c r="AK16" s="79"/>
      <c r="AL16" s="47"/>
    </row>
    <row r="17" customFormat="false" ht="12.75" hidden="false" customHeight="false" outlineLevel="0" collapsed="false">
      <c r="AL17" s="47"/>
    </row>
    <row r="18" customFormat="false" ht="12.75" hidden="false" customHeight="false" outlineLevel="0" collapsed="false">
      <c r="AL18" s="47"/>
    </row>
    <row r="19" customFormat="false" ht="12.75" hidden="false" customHeight="false" outlineLevel="0" collapsed="false">
      <c r="A19" s="81" t="s">
        <v>90</v>
      </c>
      <c r="B19" s="45"/>
      <c r="C19" s="54"/>
      <c r="D19" s="75"/>
      <c r="E19" s="75"/>
      <c r="F19" s="76"/>
      <c r="G19" s="76"/>
      <c r="H19" s="76"/>
      <c r="I19" s="76"/>
      <c r="J19" s="76" t="n">
        <f aca="false">SUMIF(R5!$A$3,J$6,R5!$F$3)</f>
        <v>0</v>
      </c>
      <c r="K19" s="76"/>
      <c r="L19" s="76" t="n">
        <f aca="false">SUMIF(R5!$A$3,L$6,R5!$F$3)</f>
        <v>0</v>
      </c>
      <c r="M19" s="76"/>
      <c r="N19" s="76" t="n">
        <f aca="false">SUMIF(R5!$A$3,N$6,R5!$F$3)</f>
        <v>0</v>
      </c>
      <c r="O19" s="76"/>
      <c r="P19" s="76" t="n">
        <f aca="false">SUMIF(R5!$A$3,P$6,R5!$F$3)</f>
        <v>0</v>
      </c>
      <c r="Q19" s="76"/>
      <c r="R19" s="76" t="n">
        <f aca="false">SUMIF(R5!$A$3,R$6,R5!$F$3)</f>
        <v>0</v>
      </c>
      <c r="S19" s="76"/>
      <c r="T19" s="76" t="n">
        <f aca="false">SUMIF(R5!$A$3,T$6,R5!$F$3)</f>
        <v>0</v>
      </c>
      <c r="U19" s="76"/>
      <c r="V19" s="76" t="n">
        <f aca="false">SUMIF(R5!$A$3,V$6,R5!$F$3)</f>
        <v>0</v>
      </c>
      <c r="W19" s="76"/>
      <c r="X19" s="76" t="n">
        <f aca="false">SUMIF(R5!$A$3,X$6,R5!$F$3)</f>
        <v>0</v>
      </c>
      <c r="Y19" s="76"/>
      <c r="Z19" s="76" t="n">
        <f aca="false">SUMIF(R5!$A$3,Z$6,R5!$F$3)</f>
        <v>0</v>
      </c>
      <c r="AA19" s="76"/>
      <c r="AB19" s="76" t="n">
        <f aca="false">SUMIF(R5!$A$3,AB$6,R5!$F$3)</f>
        <v>0</v>
      </c>
      <c r="AC19" s="76"/>
      <c r="AD19" s="76" t="n">
        <f aca="false">SUMIF(R5!$A$3,AD$6,R5!$F$3)</f>
        <v>0</v>
      </c>
      <c r="AE19" s="76"/>
      <c r="AF19" s="76" t="n">
        <f aca="false">SUMIF(R5!$A$3,AF$6,R5!$F$3)</f>
        <v>0</v>
      </c>
      <c r="AG19" s="76"/>
      <c r="AH19" s="76" t="n">
        <f aca="false">SUMIF(R5!$A$3,AH$6,R5!$F$3)</f>
        <v>0</v>
      </c>
      <c r="AI19" s="76"/>
      <c r="AJ19" s="78" t="n">
        <f aca="false">SUM(F19:AH19)</f>
        <v>0</v>
      </c>
      <c r="AK19" s="79"/>
      <c r="AL19" s="47"/>
    </row>
    <row r="20" customFormat="false" ht="12.75" hidden="false" customHeight="false" outlineLevel="0" collapsed="false">
      <c r="AH20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5" activeCellId="0" sqref="I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false" hidden="false" outlineLevel="0" max="257" min="38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+NSS1!A5</f>
        <v>36913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2</v>
      </c>
      <c r="K6" s="57"/>
      <c r="L6" s="115" t="n">
        <v>3</v>
      </c>
      <c r="M6" s="57"/>
      <c r="N6" s="115" t="n">
        <v>4</v>
      </c>
      <c r="O6" s="57"/>
      <c r="P6" s="115" t="n">
        <v>5</v>
      </c>
      <c r="Q6" s="57"/>
      <c r="R6" s="115" t="n">
        <v>6</v>
      </c>
      <c r="S6" s="57"/>
      <c r="T6" s="115" t="n">
        <v>7</v>
      </c>
      <c r="U6" s="57"/>
      <c r="V6" s="115" t="n">
        <v>8</v>
      </c>
      <c r="W6" s="57"/>
      <c r="X6" s="115" t="n">
        <v>9</v>
      </c>
      <c r="Y6" s="57"/>
      <c r="Z6" s="115" t="n">
        <v>10</v>
      </c>
      <c r="AA6" s="57"/>
      <c r="AB6" s="115" t="n">
        <v>11</v>
      </c>
      <c r="AC6" s="57"/>
      <c r="AD6" s="115" t="n">
        <v>12</v>
      </c>
      <c r="AE6" s="57"/>
      <c r="AF6" s="115" t="n">
        <v>13</v>
      </c>
      <c r="AG6" s="57"/>
      <c r="AH6" s="115" t="n">
        <v>14</v>
      </c>
      <c r="AI6" s="57"/>
      <c r="AJ6" s="57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NOW()+4</f>
        <v>45930.9643946729</v>
      </c>
      <c r="G7" s="65"/>
      <c r="H7" s="65" t="n">
        <f aca="false">EOMONTH(F7,1)</f>
        <v>45961</v>
      </c>
      <c r="I7" s="65"/>
      <c r="J7" s="65" t="n">
        <f aca="false">EOMONTH(F7,1)</f>
        <v>45961</v>
      </c>
      <c r="K7" s="65"/>
      <c r="L7" s="65" t="n">
        <f aca="false">EOMONTH(J7,1)</f>
        <v>45991</v>
      </c>
      <c r="M7" s="65"/>
      <c r="N7" s="65" t="n">
        <f aca="false">EOMONTH(L8,1)</f>
        <v>46022</v>
      </c>
      <c r="O7" s="65"/>
      <c r="P7" s="65" t="n">
        <f aca="false">EOMONTH(N8,1)</f>
        <v>46053</v>
      </c>
      <c r="Q7" s="65"/>
      <c r="R7" s="65" t="n">
        <f aca="false">EOMONTH(P8,1)</f>
        <v>46081</v>
      </c>
      <c r="S7" s="65"/>
      <c r="T7" s="65" t="n">
        <f aca="false">EOMONTH(R8,1)</f>
        <v>46112</v>
      </c>
      <c r="U7" s="65"/>
      <c r="V7" s="65" t="n">
        <f aca="false">EOMONTH(T8,1)</f>
        <v>46173</v>
      </c>
      <c r="W7" s="65"/>
      <c r="X7" s="65" t="n">
        <f aca="false">EOMONTH(V7,12)</f>
        <v>46538</v>
      </c>
      <c r="Y7" s="65"/>
      <c r="Z7" s="65" t="n">
        <f aca="false">EOMONTH(X7,12)</f>
        <v>46904</v>
      </c>
      <c r="AA7" s="65"/>
      <c r="AB7" s="65" t="n">
        <f aca="false">EOMONTH(Z7,12)</f>
        <v>47269</v>
      </c>
      <c r="AC7" s="65"/>
      <c r="AD7" s="65" t="n">
        <f aca="false">EOMONTH(AB7,12)</f>
        <v>47634</v>
      </c>
      <c r="AE7" s="65"/>
      <c r="AF7" s="65" t="n">
        <f aca="false">EOMONTH(AD8,1)</f>
        <v>49826</v>
      </c>
      <c r="AG7" s="65"/>
      <c r="AH7" s="65" t="n">
        <f aca="false">EOMONTH(AF8,1)</f>
        <v>51652</v>
      </c>
      <c r="AI7" s="65"/>
      <c r="AJ7" s="66" t="s">
        <v>74</v>
      </c>
      <c r="AK7" s="67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NOW()+4</f>
        <v>45930.9643946748</v>
      </c>
      <c r="G8" s="65"/>
      <c r="H8" s="70" t="s">
        <v>33</v>
      </c>
      <c r="I8" s="65"/>
      <c r="J8" s="65" t="n">
        <f aca="false">EOMONTH(F7,1)</f>
        <v>45961</v>
      </c>
      <c r="K8" s="65"/>
      <c r="L8" s="65" t="n">
        <f aca="false">EOMONTH(L7,0)</f>
        <v>45991</v>
      </c>
      <c r="M8" s="65"/>
      <c r="N8" s="65" t="n">
        <f aca="false">EOMONTH(N7,0)</f>
        <v>46022</v>
      </c>
      <c r="O8" s="65"/>
      <c r="P8" s="65" t="n">
        <f aca="false">EOMONTH(N8,1)</f>
        <v>46053</v>
      </c>
      <c r="Q8" s="65"/>
      <c r="R8" s="65" t="n">
        <f aca="false">EOMONTH(P8,1)</f>
        <v>46081</v>
      </c>
      <c r="S8" s="65"/>
      <c r="T8" s="71" t="n">
        <f aca="false">EOMONTH(T7,1)</f>
        <v>46142</v>
      </c>
      <c r="U8" s="65"/>
      <c r="V8" s="65" t="n">
        <f aca="false">EOMONTH(V7,11)</f>
        <v>46507</v>
      </c>
      <c r="W8" s="65"/>
      <c r="X8" s="65" t="n">
        <f aca="false">EOMONTH(X7,11)</f>
        <v>46873</v>
      </c>
      <c r="Y8" s="65"/>
      <c r="Z8" s="65" t="n">
        <f aca="false">EOMONTH(Z7,11)</f>
        <v>47238</v>
      </c>
      <c r="AA8" s="65"/>
      <c r="AB8" s="65" t="n">
        <f aca="false">EOMONTH(AB7,11)</f>
        <v>47603</v>
      </c>
      <c r="AC8" s="65"/>
      <c r="AD8" s="65" t="n">
        <f aca="false">EOMONTH(AD7,71)</f>
        <v>49795</v>
      </c>
      <c r="AE8" s="65"/>
      <c r="AF8" s="65" t="n">
        <f aca="false">EOMONTH(AF7,59)</f>
        <v>51621</v>
      </c>
      <c r="AG8" s="65"/>
      <c r="AH8" s="65" t="n">
        <f aca="false">EOMONTH(AH7,93)</f>
        <v>54482</v>
      </c>
      <c r="AI8" s="65"/>
      <c r="AJ8" s="66" t="str">
        <f aca="false">CONCATENATE(TEXT(F7,"mmm-yy"),"/",(TEXT(AH8,"mmm-yy")))</f>
        <v>Sep-25/Feb-49</v>
      </c>
      <c r="AK8" s="67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134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e">
        <f aca="true">SUMIF(INDIRECT(R23!$A$1),F$6,INDIRECT(R23!$B$1))</f>
        <v>#REF!</v>
      </c>
      <c r="G10" s="76"/>
      <c r="H10" s="76" t="n">
        <v>0</v>
      </c>
      <c r="I10" s="76"/>
      <c r="J10" s="76" t="e">
        <f aca="true">SUMIF(INDIRECT(R23!$A$1),J$6,INDIRECT(R23!$B$1))</f>
        <v>#REF!</v>
      </c>
      <c r="K10" s="76"/>
      <c r="L10" s="76" t="e">
        <f aca="true">SUMIF(INDIRECT(R23!$A$1),L$6,INDIRECT(R23!$B$1))</f>
        <v>#REF!</v>
      </c>
      <c r="M10" s="76"/>
      <c r="N10" s="76" t="e">
        <f aca="true">SUMIF(INDIRECT(R23!$A$1),N$6,INDIRECT(R23!$B$1))</f>
        <v>#REF!</v>
      </c>
      <c r="O10" s="76"/>
      <c r="P10" s="76" t="e">
        <f aca="true">SUMIF(INDIRECT(R23!$A$1),P$6,INDIRECT(R23!$B$1))</f>
        <v>#REF!</v>
      </c>
      <c r="Q10" s="76"/>
      <c r="R10" s="76" t="e">
        <f aca="true">SUMIF(INDIRECT(R23!$A$1),R$6,INDIRECT(R23!$B$1))</f>
        <v>#REF!</v>
      </c>
      <c r="S10" s="76"/>
      <c r="T10" s="76" t="e">
        <f aca="true">SUMIF(INDIRECT(R23!$A$1),T$6,INDIRECT(R23!$B$1))</f>
        <v>#REF!</v>
      </c>
      <c r="U10" s="76"/>
      <c r="V10" s="76" t="e">
        <f aca="true">SUMIF(INDIRECT(R23!$A$1),V$6,INDIRECT(R23!$B$1))</f>
        <v>#REF!</v>
      </c>
      <c r="W10" s="76"/>
      <c r="X10" s="76" t="e">
        <f aca="true">SUMIF(INDIRECT(R23!$A$1),X$6,INDIRECT(R23!$B$1))</f>
        <v>#REF!</v>
      </c>
      <c r="Y10" s="76"/>
      <c r="Z10" s="76" t="e">
        <f aca="true">SUMIF(INDIRECT(R23!$A$1),Z$6,INDIRECT(R23!$B$1))</f>
        <v>#REF!</v>
      </c>
      <c r="AA10" s="76"/>
      <c r="AB10" s="76" t="e">
        <f aca="true">SUMIF(INDIRECT(R23!$A$1),AB$6,INDIRECT(R23!$B$1))</f>
        <v>#REF!</v>
      </c>
      <c r="AC10" s="76"/>
      <c r="AD10" s="76" t="e">
        <f aca="true">SUMIF(INDIRECT(R23!$A$1),AD$6,INDIRECT(R23!$B$1))</f>
        <v>#REF!</v>
      </c>
      <c r="AE10" s="76"/>
      <c r="AF10" s="76" t="e">
        <f aca="true">SUMIF(INDIRECT(R23!$A$1),AF$6,INDIRECT(R23!$B$1))</f>
        <v>#REF!</v>
      </c>
      <c r="AG10" s="76"/>
      <c r="AH10" s="76" t="e">
        <f aca="true">SUMIF(INDIRECT(R23!$A$1),AH$6,INDIRECT(R23!$B$1))</f>
        <v>#REF!</v>
      </c>
      <c r="AI10" s="77"/>
      <c r="AJ10" s="78" t="e">
        <f aca="false">SUM(F10:AH10)-H10</f>
        <v>#REF!</v>
      </c>
      <c r="AK10" s="79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e">
        <f aca="true">SUMIF(INDIRECT(R9!$A$1),H$6,INDIRECT(R9!$B$1))</f>
        <v>#REF!</v>
      </c>
      <c r="I11" s="76"/>
      <c r="J11" s="76" t="n">
        <v>0</v>
      </c>
      <c r="K11" s="76"/>
      <c r="L11" s="76" t="n">
        <v>0</v>
      </c>
      <c r="M11" s="76"/>
      <c r="N11" s="76" t="n">
        <v>0</v>
      </c>
      <c r="O11" s="76"/>
      <c r="P11" s="76" t="n">
        <v>0</v>
      </c>
      <c r="Q11" s="76"/>
      <c r="R11" s="76" t="n">
        <v>0</v>
      </c>
      <c r="S11" s="76"/>
      <c r="T11" s="76" t="n">
        <v>0</v>
      </c>
      <c r="U11" s="76"/>
      <c r="V11" s="76" t="n">
        <v>0</v>
      </c>
      <c r="W11" s="76"/>
      <c r="X11" s="76" t="n">
        <v>0</v>
      </c>
      <c r="Y11" s="76"/>
      <c r="Z11" s="76" t="n">
        <v>0</v>
      </c>
      <c r="AA11" s="76"/>
      <c r="AB11" s="76" t="n">
        <v>0</v>
      </c>
      <c r="AC11" s="76"/>
      <c r="AD11" s="76" t="n">
        <v>0</v>
      </c>
      <c r="AE11" s="76"/>
      <c r="AF11" s="76" t="n">
        <v>0</v>
      </c>
      <c r="AG11" s="76"/>
      <c r="AH11" s="76" t="n">
        <v>0</v>
      </c>
      <c r="AI11" s="76"/>
      <c r="AJ11" s="78" t="e">
        <f aca="false">SUM(F11:AH11)-H11</f>
        <v>#REF!</v>
      </c>
      <c r="AK11" s="79"/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e">
        <f aca="true">SUMIF(INDIRECT(R18!$A$1),F$6,INDIRECT(R18!$B$1))</f>
        <v>#REF!</v>
      </c>
      <c r="G12" s="76"/>
      <c r="H12" s="76" t="e">
        <f aca="true">SUMIF(INDIRECT(R27!$A$1),H$6,INDIRECT(R27!$B$1))</f>
        <v>#REF!</v>
      </c>
      <c r="I12" s="76"/>
      <c r="J12" s="76" t="e">
        <f aca="true">SUMIF(INDIRECT(R18!$A$1),J$6,INDIRECT(R18!$B$1))</f>
        <v>#REF!</v>
      </c>
      <c r="K12" s="76"/>
      <c r="L12" s="76" t="e">
        <f aca="true">SUMIF(INDIRECT(R18!$A$1),L$6,INDIRECT(R18!$B$1))</f>
        <v>#REF!</v>
      </c>
      <c r="M12" s="76"/>
      <c r="N12" s="76" t="e">
        <f aca="true">SUMIF(INDIRECT(R18!$A$1),N$6,INDIRECT(R18!$B$1))</f>
        <v>#REF!</v>
      </c>
      <c r="O12" s="76"/>
      <c r="P12" s="76" t="e">
        <f aca="true">SUMIF(INDIRECT(R18!$A$1),P$6,INDIRECT(R18!$B$1))</f>
        <v>#REF!</v>
      </c>
      <c r="Q12" s="76"/>
      <c r="R12" s="76" t="e">
        <f aca="true">SUMIF(INDIRECT(R18!$A$1),R$6,INDIRECT(R18!$B$1))</f>
        <v>#REF!</v>
      </c>
      <c r="S12" s="76"/>
      <c r="T12" s="76" t="e">
        <f aca="true">SUMIF(INDIRECT(R18!$A$1),T$6,INDIRECT(R18!$B$1))</f>
        <v>#REF!</v>
      </c>
      <c r="U12" s="76"/>
      <c r="V12" s="76" t="e">
        <f aca="true">SUMIF(INDIRECT(R18!$A$1),V$6,INDIRECT(R18!$B$1))</f>
        <v>#REF!</v>
      </c>
      <c r="W12" s="76"/>
      <c r="X12" s="76" t="e">
        <f aca="true">SUMIF(INDIRECT(R18!$A$1),X$6,INDIRECT(R18!$B$1))</f>
        <v>#REF!</v>
      </c>
      <c r="Y12" s="76"/>
      <c r="Z12" s="76" t="e">
        <f aca="true">SUMIF(INDIRECT(R18!$A$1),Z$6,INDIRECT(R18!$B$1))</f>
        <v>#REF!</v>
      </c>
      <c r="AA12" s="76"/>
      <c r="AB12" s="76" t="e">
        <f aca="true">SUMIF(INDIRECT(R18!$A$1),AB$6,INDIRECT(R18!$B$1))</f>
        <v>#REF!</v>
      </c>
      <c r="AC12" s="76"/>
      <c r="AD12" s="76" t="e">
        <f aca="true">SUMIF(INDIRECT(R18!$A$1),AD$6,INDIRECT(R18!$B$1))</f>
        <v>#REF!</v>
      </c>
      <c r="AE12" s="76"/>
      <c r="AF12" s="76" t="e">
        <f aca="true">SUMIF(INDIRECT(R18!$A$1),AF$6,INDIRECT(R18!$B$1))</f>
        <v>#REF!</v>
      </c>
      <c r="AG12" s="76"/>
      <c r="AH12" s="76" t="e">
        <f aca="true">SUMIF(INDIRECT(R18!$A$1),AH$6,INDIRECT(R18!$B$1))</f>
        <v>#REF!</v>
      </c>
      <c r="AI12" s="76"/>
      <c r="AJ12" s="78" t="e">
        <f aca="false">SUM(F12:AH12)-H12</f>
        <v>#REF!</v>
      </c>
      <c r="AK12" s="79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/>
      <c r="I13" s="76"/>
      <c r="J13" s="76" t="n">
        <f aca="true">IF(TODAY()&gt;=NX1,0,SUMIF(INDIRECT(R8!$A$1),J$6,INDIRECT(R8!$C$1)))</f>
        <v>0</v>
      </c>
      <c r="K13" s="76"/>
      <c r="L13" s="76" t="e">
        <f aca="true">SUMIF(INDIRECT(R8!$A$1),L$6,INDIRECT(R8!$C$1))</f>
        <v>#REF!</v>
      </c>
      <c r="M13" s="76"/>
      <c r="N13" s="76" t="e">
        <f aca="true">SUMIF(INDIRECT(R8!$A$1),N$6,INDIRECT(R8!$C$1))</f>
        <v>#REF!</v>
      </c>
      <c r="O13" s="76"/>
      <c r="P13" s="76" t="e">
        <f aca="true">SUMIF(INDIRECT(R8!$A$1),P$6,INDIRECT(R8!$C$1))</f>
        <v>#REF!</v>
      </c>
      <c r="Q13" s="76"/>
      <c r="R13" s="76" t="e">
        <f aca="true">SUMIF(INDIRECT(R8!$A$1),R$6,INDIRECT(R8!$C$1))</f>
        <v>#REF!</v>
      </c>
      <c r="S13" s="76" t="n">
        <f aca="false">SUMIF(R2!$A$3,S$6,R2!$E$3)</f>
        <v>0</v>
      </c>
      <c r="T13" s="76" t="e">
        <f aca="true">SUMIF(INDIRECT(R8!$A$1),T$6,INDIRECT(R8!$C$1))</f>
        <v>#REF!</v>
      </c>
      <c r="U13" s="76"/>
      <c r="V13" s="76" t="e">
        <f aca="true">SUMIF(INDIRECT(R8!$A$1),V$6,INDIRECT(R8!$C$1))</f>
        <v>#REF!</v>
      </c>
      <c r="W13" s="76"/>
      <c r="X13" s="76" t="e">
        <f aca="true">SUMIF(INDIRECT(R8!$A$1),X$6,INDIRECT(R8!$C$1))</f>
        <v>#REF!</v>
      </c>
      <c r="Y13" s="76"/>
      <c r="Z13" s="76" t="e">
        <f aca="true">SUMIF(INDIRECT(R8!$A$1),Z$6,INDIRECT(R8!$C$1))</f>
        <v>#REF!</v>
      </c>
      <c r="AA13" s="76"/>
      <c r="AB13" s="76" t="e">
        <f aca="true">SUMIF(INDIRECT(R8!$A$1),AB$6,INDIRECT(R8!$C$1))</f>
        <v>#REF!</v>
      </c>
      <c r="AC13" s="76"/>
      <c r="AD13" s="76" t="e">
        <f aca="true">SUMIF(INDIRECT(R8!$A$1),AD$6,INDIRECT(R8!$C$1))</f>
        <v>#REF!</v>
      </c>
      <c r="AE13" s="76"/>
      <c r="AF13" s="76" t="e">
        <f aca="true">SUMIF(INDIRECT(R8!$A$1),AF$6,INDIRECT(R8!$C$1))</f>
        <v>#REF!</v>
      </c>
      <c r="AG13" s="76"/>
      <c r="AH13" s="76" t="e">
        <f aca="true">SUMIF(INDIRECT(R8!$A$1),AH$6,INDIRECT(R8!$C$1))</f>
        <v>#REF!</v>
      </c>
      <c r="AI13" s="76"/>
      <c r="AJ13" s="78" t="e">
        <f aca="false">SUM(F13:AH13)-H13</f>
        <v>#REF!</v>
      </c>
      <c r="AK13" s="79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/>
      <c r="I14" s="76"/>
      <c r="J14" s="76" t="n">
        <f aca="true">IF(TODAY()&gt;=NX1,0,SUMIF(INDIRECT(R8!$A$1),J$6,INDIRECT(R8!$D$1)))</f>
        <v>0</v>
      </c>
      <c r="K14" s="76"/>
      <c r="L14" s="76" t="e">
        <f aca="true">SUMIF(INDIRECT(R8!$A$1),L$6,INDIRECT(R8!$D$1))</f>
        <v>#REF!</v>
      </c>
      <c r="M14" s="76"/>
      <c r="N14" s="76" t="e">
        <f aca="true">SUMIF(INDIRECT(R8!$A$1),N$6,INDIRECT(R8!$D$1))</f>
        <v>#REF!</v>
      </c>
      <c r="O14" s="76"/>
      <c r="P14" s="76" t="e">
        <f aca="true">SUMIF(INDIRECT(R8!$A$1),P$6,INDIRECT(R8!$D$1))</f>
        <v>#REF!</v>
      </c>
      <c r="Q14" s="76"/>
      <c r="R14" s="76" t="e">
        <f aca="true">SUMIF(INDIRECT(R8!$A$1),R$6,INDIRECT(R8!$D$1))</f>
        <v>#REF!</v>
      </c>
      <c r="S14" s="76" t="n">
        <f aca="false">SUMIF(R2!$A$3,S$6,R2!$I$3)</f>
        <v>0</v>
      </c>
      <c r="T14" s="76" t="e">
        <f aca="true">SUMIF(INDIRECT(R8!$A$1),T$6,INDIRECT(R8!$D$1))</f>
        <v>#REF!</v>
      </c>
      <c r="U14" s="76"/>
      <c r="V14" s="76" t="e">
        <f aca="true">SUMIF(INDIRECT(R8!$A$1),V$6,INDIRECT(R8!$D$1))</f>
        <v>#REF!</v>
      </c>
      <c r="W14" s="76"/>
      <c r="X14" s="76" t="e">
        <f aca="true">SUMIF(INDIRECT(R8!$A$1),X$6,INDIRECT(R8!$D$1))</f>
        <v>#REF!</v>
      </c>
      <c r="Y14" s="76"/>
      <c r="Z14" s="76" t="e">
        <f aca="true">SUMIF(INDIRECT(R8!$A$1),Z$6,INDIRECT(R8!$D$1))</f>
        <v>#REF!</v>
      </c>
      <c r="AA14" s="76"/>
      <c r="AB14" s="76" t="e">
        <f aca="true">SUMIF(INDIRECT(R8!$A$1),AB$6,INDIRECT(R8!$D$1))</f>
        <v>#REF!</v>
      </c>
      <c r="AC14" s="76"/>
      <c r="AD14" s="76" t="e">
        <f aca="true">SUMIF(INDIRECT(R8!$A$1),AD$6,INDIRECT(R8!$D$1))</f>
        <v>#REF!</v>
      </c>
      <c r="AE14" s="76"/>
      <c r="AF14" s="76" t="e">
        <f aca="true">SUMIF(INDIRECT(R8!$A$1),AF$6,INDIRECT(R8!$D$1))</f>
        <v>#REF!</v>
      </c>
      <c r="AG14" s="76"/>
      <c r="AH14" s="76" t="e">
        <f aca="true">SUMIF(INDIRECT(R8!$A$1),AH$6,INDIRECT(R8!$D$1))</f>
        <v>#REF!</v>
      </c>
      <c r="AI14" s="76"/>
      <c r="AJ14" s="78" t="e">
        <f aca="false">SUM(F14:AH14)-H14</f>
        <v>#REF!</v>
      </c>
      <c r="AK14" s="79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/>
      <c r="I15" s="76"/>
      <c r="J15" s="76" t="n">
        <f aca="true">IF(TODAY()&gt;=NX1,0,SUMIF(INDIRECT(R7!$A$1),J$6,INDIRECT(R7!$B$1))+J19)</f>
        <v>0</v>
      </c>
      <c r="K15" s="76"/>
      <c r="L15" s="76" t="e">
        <f aca="true">SUMIF(INDIRECT(R7!$A$1),L$6,INDIRECT(R7!$B$1))+L19</f>
        <v>#REF!</v>
      </c>
      <c r="M15" s="76"/>
      <c r="N15" s="76" t="e">
        <f aca="true">SUMIF(INDIRECT(R7!$A$1),N$6,INDIRECT(R7!$B$1))+N19</f>
        <v>#REF!</v>
      </c>
      <c r="O15" s="76"/>
      <c r="P15" s="76" t="e">
        <f aca="true">SUMIF(INDIRECT(R7!$A$1),P$6,INDIRECT(R7!$B$1))+P19</f>
        <v>#REF!</v>
      </c>
      <c r="Q15" s="76"/>
      <c r="R15" s="76" t="e">
        <f aca="true">SUMIF(INDIRECT(R7!$A$1),R$6,INDIRECT(R7!$B$1))+R19</f>
        <v>#REF!</v>
      </c>
      <c r="S15" s="76"/>
      <c r="T15" s="76" t="e">
        <f aca="true">SUMIF(INDIRECT(R7!$A$1),T$6,INDIRECT(R7!$B$1))+T19</f>
        <v>#REF!</v>
      </c>
      <c r="U15" s="76"/>
      <c r="V15" s="76" t="e">
        <f aca="true">SUMIF(INDIRECT(R7!$A$1),V$6,INDIRECT(R7!$B$1))+V19</f>
        <v>#REF!</v>
      </c>
      <c r="W15" s="76"/>
      <c r="X15" s="76" t="e">
        <f aca="true">SUMIF(INDIRECT(R7!$A$1),X$6,INDIRECT(R7!$B$1))+X19</f>
        <v>#REF!</v>
      </c>
      <c r="Y15" s="76"/>
      <c r="Z15" s="76" t="e">
        <f aca="true">SUMIF(INDIRECT(R7!$A$1),Z$6,INDIRECT(R7!$B$1))+Z19</f>
        <v>#REF!</v>
      </c>
      <c r="AA15" s="76"/>
      <c r="AB15" s="76" t="e">
        <f aca="true">SUMIF(INDIRECT(R7!$A$1),AB$6,INDIRECT(R7!$B$1))+AB19</f>
        <v>#REF!</v>
      </c>
      <c r="AC15" s="76"/>
      <c r="AD15" s="76" t="e">
        <f aca="true">SUMIF(INDIRECT(R7!$A$1),AD$6,INDIRECT(R7!$B$1))+AD19</f>
        <v>#REF!</v>
      </c>
      <c r="AE15" s="76"/>
      <c r="AF15" s="76" t="e">
        <f aca="true">SUMIF(INDIRECT(R7!$A$1),AF$6,INDIRECT(R7!$B$1))+AF19</f>
        <v>#REF!</v>
      </c>
      <c r="AG15" s="76"/>
      <c r="AH15" s="76" t="e">
        <f aca="true">SUMIF(INDIRECT(R7!$A$1),AH$6,INDIRECT(R7!$B$1))+AH19</f>
        <v>#REF!</v>
      </c>
      <c r="AI15" s="76"/>
      <c r="AJ15" s="78" t="e">
        <f aca="false">SUM(F15:AH15)-H15</f>
        <v>#REF!</v>
      </c>
      <c r="AK15" s="79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e">
        <f aca="false">+F10+F14+F15+F12</f>
        <v>#REF!</v>
      </c>
      <c r="G16" s="68"/>
      <c r="H16" s="87" t="e">
        <f aca="false">SUM(H10:H15)</f>
        <v>#REF!</v>
      </c>
      <c r="I16" s="68"/>
      <c r="J16" s="86" t="e">
        <f aca="false">+J10+J14+J15</f>
        <v>#REF!</v>
      </c>
      <c r="K16" s="68"/>
      <c r="L16" s="86" t="e">
        <f aca="false">+L10+L14+L15</f>
        <v>#REF!</v>
      </c>
      <c r="M16" s="68"/>
      <c r="N16" s="86" t="e">
        <f aca="false">+N10+N14+N15</f>
        <v>#REF!</v>
      </c>
      <c r="O16" s="68"/>
      <c r="P16" s="86" t="e">
        <f aca="false">+P10+P14+P15</f>
        <v>#REF!</v>
      </c>
      <c r="Q16" s="68"/>
      <c r="R16" s="86" t="e">
        <f aca="false">+R10+R14+R15</f>
        <v>#REF!</v>
      </c>
      <c r="S16" s="68"/>
      <c r="T16" s="86" t="e">
        <f aca="false">+T10+T14+T15</f>
        <v>#REF!</v>
      </c>
      <c r="U16" s="68"/>
      <c r="V16" s="86" t="e">
        <f aca="false">+V10+V14+V15</f>
        <v>#REF!</v>
      </c>
      <c r="W16" s="68"/>
      <c r="X16" s="86" t="e">
        <f aca="false">+X10+X14+X15</f>
        <v>#REF!</v>
      </c>
      <c r="Y16" s="68"/>
      <c r="Z16" s="86" t="e">
        <f aca="false">+Z10+Z14+Z15</f>
        <v>#REF!</v>
      </c>
      <c r="AA16" s="68"/>
      <c r="AB16" s="86" t="e">
        <f aca="false">+AB10+AB14+AB15</f>
        <v>#REF!</v>
      </c>
      <c r="AC16" s="68"/>
      <c r="AD16" s="86" t="e">
        <f aca="false">+AD10+AD14+AD15</f>
        <v>#REF!</v>
      </c>
      <c r="AE16" s="68"/>
      <c r="AF16" s="86" t="e">
        <f aca="false">+AF10+AF14+AF15</f>
        <v>#REF!</v>
      </c>
      <c r="AG16" s="68"/>
      <c r="AH16" s="86" t="e">
        <f aca="false">+AH10+AH14+AH15</f>
        <v>#REF!</v>
      </c>
      <c r="AI16" s="68"/>
      <c r="AJ16" s="86" t="e">
        <f aca="false">+AJ10+AJ14+AJ15+AJ12</f>
        <v>#REF!</v>
      </c>
      <c r="AK16" s="79"/>
    </row>
    <row r="19" customFormat="false" ht="12.75" hidden="false" customHeight="false" outlineLevel="0" collapsed="false">
      <c r="A19" s="81" t="s">
        <v>90</v>
      </c>
      <c r="B19" s="45"/>
      <c r="C19" s="54"/>
      <c r="D19" s="75"/>
      <c r="E19" s="75"/>
      <c r="F19" s="76"/>
      <c r="G19" s="76"/>
      <c r="H19" s="76"/>
      <c r="I19" s="76"/>
      <c r="J19" s="76"/>
      <c r="K19" s="76"/>
      <c r="L19" s="76" t="n">
        <f aca="false">SUMIF(R8!$A$3,L$6,R8!$F$3)</f>
        <v>0</v>
      </c>
      <c r="M19" s="76"/>
      <c r="N19" s="76" t="n">
        <f aca="false">SUMIF(R8!$A$3,N$6,R8!$F$3)</f>
        <v>0</v>
      </c>
      <c r="O19" s="76"/>
      <c r="P19" s="76" t="n">
        <f aca="false">SUMIF(R8!$A$3,P$6,R8!$F$3)</f>
        <v>0</v>
      </c>
      <c r="Q19" s="76"/>
      <c r="R19" s="76" t="n">
        <f aca="false">SUMIF(R8!$A$3,R$6,R8!$F$3)</f>
        <v>0</v>
      </c>
      <c r="S19" s="76"/>
      <c r="T19" s="76" t="n">
        <f aca="false">SUMIF(R8!$A$3,T$6,R8!$F$3)</f>
        <v>0</v>
      </c>
      <c r="U19" s="76"/>
      <c r="V19" s="76" t="n">
        <f aca="false">SUMIF(R8!$A$3,V$6,R8!$F$3)</f>
        <v>0</v>
      </c>
      <c r="W19" s="76"/>
      <c r="X19" s="76" t="n">
        <f aca="false">SUMIF(R8!$A$3,X$6,R8!$F$3)</f>
        <v>0</v>
      </c>
      <c r="Y19" s="76"/>
      <c r="Z19" s="76" t="n">
        <f aca="false">SUMIF(R8!$A$3,Z$6,R8!$F$3)</f>
        <v>0</v>
      </c>
      <c r="AA19" s="76"/>
      <c r="AB19" s="76" t="n">
        <f aca="false">SUMIF(R8!$A$3,AB$6,R8!$F$3)</f>
        <v>0</v>
      </c>
      <c r="AC19" s="76"/>
      <c r="AD19" s="76" t="n">
        <f aca="false">SUMIF(R8!$A$3,AD$6,R8!$F$3)</f>
        <v>0</v>
      </c>
      <c r="AE19" s="76"/>
      <c r="AF19" s="76" t="n">
        <f aca="false">SUMIF(R8!$A$3,AF$6,R8!$F$3)</f>
        <v>0</v>
      </c>
      <c r="AG19" s="76"/>
      <c r="AH19" s="76" t="n">
        <f aca="false">SUMIF(R8!$A$3,AH$6,R8!$F$3)</f>
        <v>0</v>
      </c>
      <c r="AI19" s="76"/>
      <c r="AJ19" s="78" t="n">
        <f aca="false">SUM(F19:AH19)</f>
        <v>0</v>
      </c>
      <c r="AK19" s="79"/>
    </row>
    <row r="20" customFormat="false" ht="12.75" hidden="false" customHeight="false" outlineLevel="0" collapsed="false">
      <c r="AH20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6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0" activeCellId="0" sqref="F10:AH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false" hidden="false" outlineLevel="0" max="257" min="38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EDATE(PromptMonth,-1)+DayOfTheMonth-1</f>
        <v>36913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2</v>
      </c>
      <c r="K6" s="57"/>
      <c r="L6" s="115" t="n">
        <v>3</v>
      </c>
      <c r="M6" s="57"/>
      <c r="N6" s="115" t="n">
        <v>4</v>
      </c>
      <c r="O6" s="57"/>
      <c r="P6" s="115" t="n">
        <v>5</v>
      </c>
      <c r="Q6" s="57"/>
      <c r="R6" s="115" t="n">
        <v>6</v>
      </c>
      <c r="S6" s="57"/>
      <c r="T6" s="115" t="n">
        <v>7</v>
      </c>
      <c r="U6" s="57"/>
      <c r="V6" s="115" t="n">
        <v>8</v>
      </c>
      <c r="W6" s="57"/>
      <c r="X6" s="115" t="n">
        <v>9</v>
      </c>
      <c r="Y6" s="57"/>
      <c r="Z6" s="115" t="n">
        <v>10</v>
      </c>
      <c r="AA6" s="57"/>
      <c r="AB6" s="115" t="n">
        <v>11</v>
      </c>
      <c r="AC6" s="57"/>
      <c r="AD6" s="115" t="n">
        <v>12</v>
      </c>
      <c r="AE6" s="57"/>
      <c r="AF6" s="115" t="n">
        <v>13</v>
      </c>
      <c r="AG6" s="57"/>
      <c r="AH6" s="115" t="n">
        <v>14</v>
      </c>
      <c r="AI6" s="57"/>
      <c r="AJ6" s="57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</f>
        <v>45926.9643947275</v>
      </c>
      <c r="G7" s="65"/>
      <c r="H7" s="65" t="n">
        <f aca="false">EOMONTH(F7,1)</f>
        <v>45961</v>
      </c>
      <c r="I7" s="65"/>
      <c r="J7" s="65" t="n">
        <f aca="false">EOMONTH(F7,1)</f>
        <v>45961</v>
      </c>
      <c r="K7" s="65"/>
      <c r="L7" s="65" t="n">
        <f aca="false">EOMONTH(J7,1)</f>
        <v>45991</v>
      </c>
      <c r="M7" s="65"/>
      <c r="N7" s="65" t="n">
        <f aca="false">EOMONTH(L8,1)</f>
        <v>46022</v>
      </c>
      <c r="O7" s="65"/>
      <c r="P7" s="65" t="n">
        <f aca="false">EOMONTH(N8,1)</f>
        <v>46053</v>
      </c>
      <c r="Q7" s="65"/>
      <c r="R7" s="65" t="n">
        <f aca="false">EOMONTH(P8,1)</f>
        <v>46081</v>
      </c>
      <c r="S7" s="65"/>
      <c r="T7" s="65" t="n">
        <f aca="false">EOMONTH(R8,1)</f>
        <v>46112</v>
      </c>
      <c r="U7" s="65"/>
      <c r="V7" s="65" t="n">
        <f aca="false">EOMONTH(T8,1)</f>
        <v>46173</v>
      </c>
      <c r="W7" s="65"/>
      <c r="X7" s="65" t="n">
        <f aca="false">EOMONTH(V7,12)</f>
        <v>46538</v>
      </c>
      <c r="Y7" s="65"/>
      <c r="Z7" s="65" t="n">
        <f aca="false">EOMONTH(X7,12)</f>
        <v>46904</v>
      </c>
      <c r="AA7" s="65"/>
      <c r="AB7" s="65" t="n">
        <f aca="false">EOMONTH(Z7,12)</f>
        <v>47269</v>
      </c>
      <c r="AC7" s="65"/>
      <c r="AD7" s="65" t="n">
        <f aca="false">EOMONTH(AB7,12)</f>
        <v>47634</v>
      </c>
      <c r="AE7" s="65"/>
      <c r="AF7" s="65" t="n">
        <f aca="false">EOMONTH(AD8,1)</f>
        <v>49826</v>
      </c>
      <c r="AG7" s="65"/>
      <c r="AH7" s="65" t="n">
        <f aca="false">EOMONTH(AF8,1)</f>
        <v>51652</v>
      </c>
      <c r="AI7" s="65"/>
      <c r="AJ7" s="66" t="s">
        <v>74</v>
      </c>
      <c r="AK7" s="67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</f>
        <v>45926.9643947301</v>
      </c>
      <c r="G8" s="65"/>
      <c r="H8" s="70" t="s">
        <v>33</v>
      </c>
      <c r="I8" s="65"/>
      <c r="J8" s="65" t="n">
        <f aca="false">EOMONTH(F7,1)</f>
        <v>45961</v>
      </c>
      <c r="K8" s="65"/>
      <c r="L8" s="65" t="n">
        <f aca="false">EOMONTH(L7,0)</f>
        <v>45991</v>
      </c>
      <c r="M8" s="65"/>
      <c r="N8" s="65" t="n">
        <f aca="false">EOMONTH(N7,0)</f>
        <v>46022</v>
      </c>
      <c r="O8" s="65"/>
      <c r="P8" s="65" t="n">
        <f aca="false">EOMONTH(N8,1)</f>
        <v>46053</v>
      </c>
      <c r="Q8" s="65"/>
      <c r="R8" s="65" t="n">
        <f aca="false">EOMONTH(P8,1)</f>
        <v>46081</v>
      </c>
      <c r="S8" s="65"/>
      <c r="T8" s="71" t="n">
        <f aca="false">EOMONTH(T7,1)</f>
        <v>46142</v>
      </c>
      <c r="U8" s="65"/>
      <c r="V8" s="65" t="n">
        <f aca="false">EOMONTH(V7,11)</f>
        <v>46507</v>
      </c>
      <c r="W8" s="65"/>
      <c r="X8" s="65" t="n">
        <f aca="false">EOMONTH(X7,11)</f>
        <v>46873</v>
      </c>
      <c r="Y8" s="65"/>
      <c r="Z8" s="65" t="n">
        <f aca="false">EOMONTH(Z7,11)</f>
        <v>47238</v>
      </c>
      <c r="AA8" s="65"/>
      <c r="AB8" s="65" t="n">
        <f aca="false">EOMONTH(AB7,11)</f>
        <v>47603</v>
      </c>
      <c r="AC8" s="65"/>
      <c r="AD8" s="65" t="n">
        <f aca="false">EOMONTH(AD7,71)</f>
        <v>49795</v>
      </c>
      <c r="AE8" s="65"/>
      <c r="AF8" s="65" t="n">
        <f aca="false">EOMONTH(AF7,59)</f>
        <v>51621</v>
      </c>
      <c r="AG8" s="65"/>
      <c r="AH8" s="65" t="n">
        <f aca="false">EOMONTH(AH7,93)</f>
        <v>54482</v>
      </c>
      <c r="AI8" s="65"/>
      <c r="AJ8" s="66" t="str">
        <f aca="false">CONCATENATE(TEXT(F7,"mmm-yy"),"/",(TEXT(AH8,"mmm-yy")))</f>
        <v>Sep-25/Feb-49</v>
      </c>
      <c r="AK8" s="67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135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e">
        <f aca="true">SUMIF(INDIRECT(R24!$A$1),F$6,INDIRECT(R24!$B$1))</f>
        <v>#REF!</v>
      </c>
      <c r="G10" s="76"/>
      <c r="H10" s="76" t="n">
        <v>0</v>
      </c>
      <c r="I10" s="76"/>
      <c r="J10" s="76" t="e">
        <f aca="true">SUMIF(INDIRECT(R24!$A$1),J$6,INDIRECT(R24!$B$1))</f>
        <v>#REF!</v>
      </c>
      <c r="K10" s="76"/>
      <c r="L10" s="76" t="e">
        <f aca="true">SUMIF(INDIRECT(R24!$A$1),L$6,INDIRECT(R24!$B$1))</f>
        <v>#REF!</v>
      </c>
      <c r="M10" s="76"/>
      <c r="N10" s="76" t="e">
        <f aca="true">SUMIF(INDIRECT(R24!$A$1),N$6,INDIRECT(R24!$B$1))</f>
        <v>#REF!</v>
      </c>
      <c r="O10" s="76"/>
      <c r="P10" s="76" t="e">
        <f aca="true">SUMIF(INDIRECT(R24!$A$1),P$6,INDIRECT(R24!$B$1))</f>
        <v>#REF!</v>
      </c>
      <c r="Q10" s="76"/>
      <c r="R10" s="76" t="e">
        <f aca="true">SUMIF(INDIRECT(R24!$A$1),R$6,INDIRECT(R24!$B$1))</f>
        <v>#REF!</v>
      </c>
      <c r="S10" s="76"/>
      <c r="T10" s="76" t="e">
        <f aca="true">SUMIF(INDIRECT(R24!$A$1),T$6,INDIRECT(R24!$B$1))</f>
        <v>#REF!</v>
      </c>
      <c r="U10" s="76"/>
      <c r="V10" s="76" t="e">
        <f aca="true">SUMIF(INDIRECT(R24!$A$1),V$6,INDIRECT(R24!$B$1))</f>
        <v>#REF!</v>
      </c>
      <c r="W10" s="76"/>
      <c r="X10" s="76" t="e">
        <f aca="true">SUMIF(INDIRECT(R24!$A$1),X$6,INDIRECT(R24!$B$1))</f>
        <v>#REF!</v>
      </c>
      <c r="Y10" s="76"/>
      <c r="Z10" s="76" t="e">
        <f aca="true">SUMIF(INDIRECT(R24!$A$1),Z$6,INDIRECT(R24!$B$1))</f>
        <v>#REF!</v>
      </c>
      <c r="AA10" s="76"/>
      <c r="AB10" s="76" t="e">
        <f aca="true">SUMIF(INDIRECT(R24!$A$1),AB$6,INDIRECT(R24!$B$1))</f>
        <v>#REF!</v>
      </c>
      <c r="AC10" s="76"/>
      <c r="AD10" s="76" t="e">
        <f aca="true">SUMIF(INDIRECT(R24!$A$1),AD$6,INDIRECT(R24!$B$1))</f>
        <v>#REF!</v>
      </c>
      <c r="AE10" s="76"/>
      <c r="AF10" s="76" t="e">
        <f aca="true">SUMIF(INDIRECT(R24!$A$1),AF$6,INDIRECT(R24!$B$1))</f>
        <v>#REF!</v>
      </c>
      <c r="AG10" s="76"/>
      <c r="AH10" s="76" t="e">
        <f aca="true">SUMIF(INDIRECT(R24!$A$1),AH$6,INDIRECT(R24!$B$1))</f>
        <v>#REF!</v>
      </c>
      <c r="AI10" s="77"/>
      <c r="AJ10" s="78" t="e">
        <f aca="false">SUM(F10:AH10)-H10</f>
        <v>#REF!</v>
      </c>
      <c r="AK10" s="79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e">
        <f aca="true">SUMIF(INDIRECT(R12!$A$1),H$6,INDIRECT(R12!$B$1))</f>
        <v>#REF!</v>
      </c>
      <c r="I11" s="76"/>
      <c r="J11" s="76" t="n">
        <v>0</v>
      </c>
      <c r="K11" s="76"/>
      <c r="L11" s="76" t="n">
        <v>0</v>
      </c>
      <c r="M11" s="76"/>
      <c r="N11" s="76" t="n">
        <v>0</v>
      </c>
      <c r="O11" s="76"/>
      <c r="P11" s="76" t="n">
        <v>0</v>
      </c>
      <c r="Q11" s="76"/>
      <c r="R11" s="76" t="n">
        <v>0</v>
      </c>
      <c r="S11" s="76"/>
      <c r="T11" s="76" t="n">
        <v>0</v>
      </c>
      <c r="U11" s="76"/>
      <c r="V11" s="76" t="n">
        <v>0</v>
      </c>
      <c r="W11" s="76"/>
      <c r="X11" s="76" t="n">
        <v>0</v>
      </c>
      <c r="Y11" s="76"/>
      <c r="Z11" s="76" t="n">
        <v>0</v>
      </c>
      <c r="AA11" s="76"/>
      <c r="AB11" s="76" t="n">
        <v>0</v>
      </c>
      <c r="AC11" s="76"/>
      <c r="AD11" s="76" t="n">
        <v>0</v>
      </c>
      <c r="AE11" s="76"/>
      <c r="AF11" s="76" t="n">
        <v>0</v>
      </c>
      <c r="AG11" s="76"/>
      <c r="AH11" s="76" t="n">
        <v>0</v>
      </c>
      <c r="AI11" s="76"/>
      <c r="AJ11" s="78" t="e">
        <f aca="false">SUM(F11:AH11)-H11</f>
        <v>#REF!</v>
      </c>
      <c r="AK11" s="79"/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e">
        <f aca="true">SUMIF(INDIRECT(R19!$A$1),F$6,INDIRECT(R19!$B$1))</f>
        <v>#REF!</v>
      </c>
      <c r="G12" s="76"/>
      <c r="H12" s="76" t="e">
        <f aca="true">SUMIF(INDIRECT(R28!$A$1),H$6,INDIRECT(R28!$B$1))</f>
        <v>#REF!</v>
      </c>
      <c r="I12" s="76"/>
      <c r="J12" s="76" t="e">
        <f aca="true">SUMIF(INDIRECT(R19!$A$1),J$6,INDIRECT(R19!$B$1))</f>
        <v>#REF!</v>
      </c>
      <c r="K12" s="76"/>
      <c r="L12" s="76" t="e">
        <f aca="true">SUMIF(INDIRECT(R19!$A$1),L$6,INDIRECT(R19!$B$1))</f>
        <v>#REF!</v>
      </c>
      <c r="M12" s="76"/>
      <c r="N12" s="76" t="e">
        <f aca="true">SUMIF(INDIRECT(R19!$A$1),N$6,INDIRECT(R19!$B$1))</f>
        <v>#REF!</v>
      </c>
      <c r="O12" s="76"/>
      <c r="P12" s="76" t="e">
        <f aca="true">SUMIF(INDIRECT(R19!$A$1),P$6,INDIRECT(R19!$B$1))</f>
        <v>#REF!</v>
      </c>
      <c r="Q12" s="76"/>
      <c r="R12" s="76" t="e">
        <f aca="true">SUMIF(INDIRECT(R19!$A$1),R$6,INDIRECT(R19!$B$1))</f>
        <v>#REF!</v>
      </c>
      <c r="S12" s="76"/>
      <c r="T12" s="76" t="e">
        <f aca="true">SUMIF(INDIRECT(R19!$A$1),T$6,INDIRECT(R19!$B$1))</f>
        <v>#REF!</v>
      </c>
      <c r="U12" s="76"/>
      <c r="V12" s="76" t="e">
        <f aca="true">SUMIF(INDIRECT(R19!$A$1),V$6,INDIRECT(R19!$B$1))</f>
        <v>#REF!</v>
      </c>
      <c r="W12" s="76"/>
      <c r="X12" s="76" t="e">
        <f aca="true">SUMIF(INDIRECT(R19!$A$1),X$6,INDIRECT(R19!$B$1))</f>
        <v>#REF!</v>
      </c>
      <c r="Y12" s="76"/>
      <c r="Z12" s="76" t="e">
        <f aca="true">SUMIF(INDIRECT(R19!$A$1),Z$6,INDIRECT(R19!$B$1))</f>
        <v>#REF!</v>
      </c>
      <c r="AA12" s="76"/>
      <c r="AB12" s="76" t="e">
        <f aca="true">SUMIF(INDIRECT(R19!$A$1),AB$6,INDIRECT(R19!$B$1))</f>
        <v>#REF!</v>
      </c>
      <c r="AC12" s="76"/>
      <c r="AD12" s="76" t="e">
        <f aca="true">SUMIF(INDIRECT(R19!$A$1),AD$6,INDIRECT(R19!$B$1))</f>
        <v>#REF!</v>
      </c>
      <c r="AE12" s="76"/>
      <c r="AF12" s="76" t="e">
        <f aca="true">SUMIF(INDIRECT(R19!$A$1),AF$6,INDIRECT(R19!$B$1))</f>
        <v>#REF!</v>
      </c>
      <c r="AG12" s="76"/>
      <c r="AH12" s="76" t="e">
        <f aca="true">SUMIF(INDIRECT(R19!$A$1),AH$6,INDIRECT(R19!$B$1))</f>
        <v>#REF!</v>
      </c>
      <c r="AI12" s="76"/>
      <c r="AJ12" s="78" t="e">
        <f aca="false">SUM(F12:AH12)-H12</f>
        <v>#REF!</v>
      </c>
      <c r="AK12" s="79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/>
      <c r="I13" s="76"/>
      <c r="J13" s="76" t="n">
        <f aca="true">IF(TODAY()&gt;=NX1,0,SUMIF(INDIRECT(R11!$A$1),J$6,INDIRECT(R11!$C$1)))</f>
        <v>0</v>
      </c>
      <c r="K13" s="76"/>
      <c r="L13" s="76" t="e">
        <f aca="true">SUMIF(INDIRECT(R11!$A$1),L$6,INDIRECT(R11!$C$1))</f>
        <v>#REF!</v>
      </c>
      <c r="M13" s="76"/>
      <c r="N13" s="76" t="e">
        <f aca="true">SUMIF(INDIRECT(R11!$A$1),N$6,INDIRECT(R11!$C$1))</f>
        <v>#REF!</v>
      </c>
      <c r="O13" s="76"/>
      <c r="P13" s="76" t="e">
        <f aca="true">SUMIF(INDIRECT(R11!$A$1),P$6,INDIRECT(R11!$C$1))</f>
        <v>#REF!</v>
      </c>
      <c r="Q13" s="76"/>
      <c r="R13" s="76" t="e">
        <f aca="true">SUMIF(INDIRECT(R11!$A$1),R$6,INDIRECT(R11!$C$1))</f>
        <v>#REF!</v>
      </c>
      <c r="S13" s="76" t="n">
        <f aca="false">SUMIF(R2!$A$3,S$6,R2!$E$3)</f>
        <v>0</v>
      </c>
      <c r="T13" s="76" t="e">
        <f aca="true">SUMIF(INDIRECT(R11!$A$1),T$6,INDIRECT(R11!$C$1))</f>
        <v>#REF!</v>
      </c>
      <c r="U13" s="76"/>
      <c r="V13" s="76" t="e">
        <f aca="true">SUMIF(INDIRECT(R11!$A$1),V$6,INDIRECT(R11!$C$1))</f>
        <v>#REF!</v>
      </c>
      <c r="W13" s="76"/>
      <c r="X13" s="76" t="e">
        <f aca="true">SUMIF(INDIRECT(R11!$A$1),X$6,INDIRECT(R11!$C$1))</f>
        <v>#REF!</v>
      </c>
      <c r="Y13" s="76"/>
      <c r="Z13" s="76" t="e">
        <f aca="true">SUMIF(INDIRECT(R11!$A$1),Z$6,INDIRECT(R11!$C$1))</f>
        <v>#REF!</v>
      </c>
      <c r="AA13" s="76"/>
      <c r="AB13" s="76" t="e">
        <f aca="true">SUMIF(INDIRECT(R11!$A$1),AB$6,INDIRECT(R11!$C$1))</f>
        <v>#REF!</v>
      </c>
      <c r="AC13" s="76"/>
      <c r="AD13" s="76" t="e">
        <f aca="true">SUMIF(INDIRECT(R11!$A$1),AD$6,INDIRECT(R11!$C$1))</f>
        <v>#REF!</v>
      </c>
      <c r="AE13" s="76"/>
      <c r="AF13" s="76" t="e">
        <f aca="true">SUMIF(INDIRECT(R11!$A$1),AF$6,INDIRECT(R11!$C$1))</f>
        <v>#REF!</v>
      </c>
      <c r="AG13" s="76"/>
      <c r="AH13" s="76" t="e">
        <f aca="true">SUMIF(INDIRECT(R11!$A$1),AH$6,INDIRECT(R11!$C$1))</f>
        <v>#REF!</v>
      </c>
      <c r="AI13" s="76"/>
      <c r="AJ13" s="78" t="e">
        <f aca="false">SUM(F13:AH13)-H13</f>
        <v>#REF!</v>
      </c>
      <c r="AK13" s="79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/>
      <c r="I14" s="76"/>
      <c r="J14" s="76" t="n">
        <f aca="true">IF(TODAY()&gt;=NX1,0,SUMIF(INDIRECT(R11!$A$1),J$6,INDIRECT(R11!$D$1)))</f>
        <v>0</v>
      </c>
      <c r="K14" s="76"/>
      <c r="L14" s="76" t="e">
        <f aca="true">SUMIF(INDIRECT(R11!$A$1),L$6,INDIRECT(R11!$D$1))</f>
        <v>#REF!</v>
      </c>
      <c r="M14" s="76"/>
      <c r="N14" s="76" t="e">
        <f aca="true">SUMIF(INDIRECT(R11!$A$1),N$6,INDIRECT(R11!$D$1))</f>
        <v>#REF!</v>
      </c>
      <c r="O14" s="76"/>
      <c r="P14" s="76" t="e">
        <f aca="true">SUMIF(INDIRECT(R11!$A$1),P$6,INDIRECT(R11!$D$1))</f>
        <v>#REF!</v>
      </c>
      <c r="Q14" s="76"/>
      <c r="R14" s="76" t="e">
        <f aca="true">SUMIF(INDIRECT(R11!$A$1),R$6,INDIRECT(R11!$D$1))</f>
        <v>#REF!</v>
      </c>
      <c r="S14" s="76" t="n">
        <f aca="false">SUMIF(R2!$A$3,S$6,R2!$I$3)</f>
        <v>0</v>
      </c>
      <c r="T14" s="76" t="e">
        <f aca="true">SUMIF(INDIRECT(R11!$A$1),T$6,INDIRECT(R11!$D$1))</f>
        <v>#REF!</v>
      </c>
      <c r="U14" s="76"/>
      <c r="V14" s="76" t="e">
        <f aca="true">SUMIF(INDIRECT(R11!$A$1),V$6,INDIRECT(R11!$D$1))</f>
        <v>#REF!</v>
      </c>
      <c r="W14" s="76"/>
      <c r="X14" s="76" t="e">
        <f aca="true">SUMIF(INDIRECT(R11!$A$1),X$6,INDIRECT(R11!$D$1))</f>
        <v>#REF!</v>
      </c>
      <c r="Y14" s="76"/>
      <c r="Z14" s="76" t="e">
        <f aca="true">SUMIF(INDIRECT(R11!$A$1),Z$6,INDIRECT(R11!$D$1))</f>
        <v>#REF!</v>
      </c>
      <c r="AA14" s="76"/>
      <c r="AB14" s="76" t="e">
        <f aca="true">SUMIF(INDIRECT(R11!$A$1),AB$6,INDIRECT(R11!$D$1))</f>
        <v>#REF!</v>
      </c>
      <c r="AC14" s="76"/>
      <c r="AD14" s="76" t="e">
        <f aca="true">SUMIF(INDIRECT(R11!$A$1),AD$6,INDIRECT(R11!$D$1))</f>
        <v>#REF!</v>
      </c>
      <c r="AE14" s="76"/>
      <c r="AF14" s="76" t="e">
        <f aca="true">SUMIF(INDIRECT(R11!$A$1),AF$6,INDIRECT(R11!$D$1))</f>
        <v>#REF!</v>
      </c>
      <c r="AG14" s="76"/>
      <c r="AH14" s="76" t="e">
        <f aca="true">SUMIF(INDIRECT(R11!$A$1),AH$6,INDIRECT(R11!$D$1))</f>
        <v>#REF!</v>
      </c>
      <c r="AI14" s="76"/>
      <c r="AJ14" s="78" t="e">
        <f aca="false">SUM(F14:AH14)-H14</f>
        <v>#REF!</v>
      </c>
      <c r="AK14" s="79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/>
      <c r="I15" s="76"/>
      <c r="J15" s="76" t="n">
        <f aca="true">IF(TODAY()&gt;=NX1,0,SUMIF(INDIRECT(R10!$A$1),J$6,INDIRECT(R10!$B$1))+J19)</f>
        <v>0</v>
      </c>
      <c r="K15" s="76"/>
      <c r="L15" s="76" t="e">
        <f aca="true">SUMIF(INDIRECT(R10!$A$1),L$6,INDIRECT(R10!$B$1))+L19</f>
        <v>#REF!</v>
      </c>
      <c r="M15" s="76"/>
      <c r="N15" s="76" t="e">
        <f aca="true">SUMIF(INDIRECT(R10!$A$1),N$6,INDIRECT(R10!$B$1))+N19</f>
        <v>#REF!</v>
      </c>
      <c r="O15" s="76"/>
      <c r="P15" s="76" t="e">
        <f aca="true">SUMIF(INDIRECT(R10!$A$1),P$6,INDIRECT(R10!$B$1))+P19</f>
        <v>#REF!</v>
      </c>
      <c r="Q15" s="76"/>
      <c r="R15" s="76" t="e">
        <f aca="true">SUMIF(INDIRECT(R10!$A$1),R$6,INDIRECT(R10!$B$1))+R19</f>
        <v>#REF!</v>
      </c>
      <c r="S15" s="76"/>
      <c r="T15" s="76" t="e">
        <f aca="true">SUMIF(INDIRECT(R10!$A$1),T$6,INDIRECT(R10!$B$1))+T19</f>
        <v>#REF!</v>
      </c>
      <c r="U15" s="76"/>
      <c r="V15" s="76" t="e">
        <f aca="true">SUMIF(INDIRECT(R10!$A$1),V$6,INDIRECT(R10!$B$1))+V19</f>
        <v>#REF!</v>
      </c>
      <c r="W15" s="76"/>
      <c r="X15" s="76" t="e">
        <f aca="true">SUMIF(INDIRECT(R10!$A$1),X$6,INDIRECT(R10!$B$1))+X19</f>
        <v>#REF!</v>
      </c>
      <c r="Y15" s="76"/>
      <c r="Z15" s="76" t="e">
        <f aca="true">SUMIF(INDIRECT(R10!$A$1),Z$6,INDIRECT(R10!$B$1))+Z19</f>
        <v>#REF!</v>
      </c>
      <c r="AA15" s="76"/>
      <c r="AB15" s="76" t="e">
        <f aca="true">SUMIF(INDIRECT(R10!$A$1),AB$6,INDIRECT(R10!$B$1))+AB19</f>
        <v>#REF!</v>
      </c>
      <c r="AC15" s="76"/>
      <c r="AD15" s="76" t="e">
        <f aca="true">SUMIF(INDIRECT(R10!$A$1),AD$6,INDIRECT(R10!$B$1))+AD19</f>
        <v>#REF!</v>
      </c>
      <c r="AE15" s="76"/>
      <c r="AF15" s="76" t="e">
        <f aca="true">SUMIF(INDIRECT(R10!$A$1),AF$6,INDIRECT(R10!$B$1))+AF19</f>
        <v>#REF!</v>
      </c>
      <c r="AG15" s="76"/>
      <c r="AH15" s="76" t="e">
        <f aca="true">SUMIF(INDIRECT(R10!$A$1),AH$6,INDIRECT(R10!$B$1))+AH19</f>
        <v>#REF!</v>
      </c>
      <c r="AI15" s="76"/>
      <c r="AJ15" s="78" t="e">
        <f aca="false">SUM(F15:AH15)-H15</f>
        <v>#REF!</v>
      </c>
      <c r="AK15" s="79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e">
        <f aca="false">+F10+F14+F15+F12</f>
        <v>#REF!</v>
      </c>
      <c r="G16" s="68"/>
      <c r="H16" s="87" t="e">
        <f aca="false">SUM(H10:H15)</f>
        <v>#REF!</v>
      </c>
      <c r="I16" s="68"/>
      <c r="J16" s="86" t="e">
        <f aca="false">+J10+J14+J15</f>
        <v>#REF!</v>
      </c>
      <c r="K16" s="68"/>
      <c r="L16" s="86" t="e">
        <f aca="false">+L10+L14+L15</f>
        <v>#REF!</v>
      </c>
      <c r="M16" s="68"/>
      <c r="N16" s="86" t="e">
        <f aca="false">+N10+N14+N15</f>
        <v>#REF!</v>
      </c>
      <c r="O16" s="68"/>
      <c r="P16" s="86" t="e">
        <f aca="false">+P10+P14+P15</f>
        <v>#REF!</v>
      </c>
      <c r="Q16" s="68"/>
      <c r="R16" s="86" t="e">
        <f aca="false">+R10+R14+R15</f>
        <v>#REF!</v>
      </c>
      <c r="S16" s="68"/>
      <c r="T16" s="86" t="e">
        <f aca="false">+T10+T14+T15</f>
        <v>#REF!</v>
      </c>
      <c r="U16" s="68"/>
      <c r="V16" s="86" t="e">
        <f aca="false">+V10+V14+V15</f>
        <v>#REF!</v>
      </c>
      <c r="W16" s="68"/>
      <c r="X16" s="86" t="e">
        <f aca="false">+X10+X14+X15</f>
        <v>#REF!</v>
      </c>
      <c r="Y16" s="68"/>
      <c r="Z16" s="86" t="e">
        <f aca="false">+Z10+Z14+Z15</f>
        <v>#REF!</v>
      </c>
      <c r="AA16" s="68"/>
      <c r="AB16" s="86" t="e">
        <f aca="false">+AB10+AB14+AB15</f>
        <v>#REF!</v>
      </c>
      <c r="AC16" s="68"/>
      <c r="AD16" s="86" t="e">
        <f aca="false">+AD10+AD14+AD15</f>
        <v>#REF!</v>
      </c>
      <c r="AE16" s="68"/>
      <c r="AF16" s="86" t="e">
        <f aca="false">+AF10+AF14+AF15</f>
        <v>#REF!</v>
      </c>
      <c r="AG16" s="68"/>
      <c r="AH16" s="86" t="e">
        <f aca="false">+AH10+AH14+AH15</f>
        <v>#REF!</v>
      </c>
      <c r="AI16" s="68"/>
      <c r="AJ16" s="86" t="e">
        <f aca="false">+AJ10+AJ14+AJ15+AJ12</f>
        <v>#REF!</v>
      </c>
      <c r="AK16" s="79"/>
    </row>
    <row r="19" customFormat="false" ht="12.75" hidden="false" customHeight="false" outlineLevel="0" collapsed="false">
      <c r="A19" s="81" t="s">
        <v>90</v>
      </c>
      <c r="B19" s="45"/>
      <c r="C19" s="54"/>
      <c r="D19" s="75"/>
      <c r="E19" s="75"/>
      <c r="F19" s="76"/>
      <c r="G19" s="76"/>
      <c r="H19" s="76"/>
      <c r="I19" s="76"/>
      <c r="J19" s="76" t="n">
        <f aca="false">SUMIF(R8!$A$3,J$6,R8!$F$3)</f>
        <v>0</v>
      </c>
      <c r="K19" s="76"/>
      <c r="L19" s="76" t="n">
        <f aca="false">SUMIF(R8!$A$3,L$6,R8!$F$3)</f>
        <v>0</v>
      </c>
      <c r="M19" s="76"/>
      <c r="N19" s="76" t="n">
        <f aca="false">SUMIF(R8!$A$3,N$6,R8!$F$3)</f>
        <v>0</v>
      </c>
      <c r="O19" s="76"/>
      <c r="P19" s="76" t="n">
        <f aca="false">SUMIF(R8!$A$3,P$6,R8!$F$3)</f>
        <v>0</v>
      </c>
      <c r="Q19" s="76"/>
      <c r="R19" s="76" t="n">
        <f aca="false">SUMIF(R8!$A$3,R$6,R8!$F$3)</f>
        <v>0</v>
      </c>
      <c r="S19" s="76"/>
      <c r="T19" s="76" t="n">
        <f aca="false">SUMIF(R8!$A$3,T$6,R8!$F$3)</f>
        <v>0</v>
      </c>
      <c r="U19" s="76"/>
      <c r="V19" s="76" t="n">
        <f aca="false">SUMIF(R8!$A$3,V$6,R8!$F$3)</f>
        <v>0</v>
      </c>
      <c r="W19" s="76"/>
      <c r="X19" s="76" t="n">
        <f aca="false">SUMIF(R8!$A$3,X$6,R8!$F$3)</f>
        <v>0</v>
      </c>
      <c r="Y19" s="76"/>
      <c r="Z19" s="76" t="n">
        <f aca="false">SUMIF(R8!$A$3,Z$6,R8!$F$3)</f>
        <v>0</v>
      </c>
      <c r="AA19" s="76"/>
      <c r="AB19" s="76" t="n">
        <f aca="false">SUMIF(R8!$A$3,AB$6,R8!$F$3)</f>
        <v>0</v>
      </c>
      <c r="AC19" s="76"/>
      <c r="AD19" s="76" t="n">
        <f aca="false">SUMIF(R8!$A$3,AD$6,R8!$F$3)</f>
        <v>0</v>
      </c>
      <c r="AE19" s="76"/>
      <c r="AF19" s="76" t="n">
        <f aca="false">SUMIF(R8!$A$3,AF$6,R8!$F$3)</f>
        <v>0</v>
      </c>
      <c r="AG19" s="76"/>
      <c r="AH19" s="76" t="n">
        <f aca="false">SUMIF(R8!$A$3,AH$6,R8!$F$3)</f>
        <v>0</v>
      </c>
      <c r="AI19" s="76"/>
      <c r="AJ19" s="78" t="n">
        <f aca="false">SUM(F19:AH19)</f>
        <v>0</v>
      </c>
      <c r="AK19" s="79"/>
    </row>
    <row r="20" customFormat="false" ht="12.75" hidden="false" customHeight="false" outlineLevel="0" collapsed="false">
      <c r="AH20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6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/>
  <dc:description>- Oracle 8i ODBC QueryFix Applied</dc:description>
  <dc:language>en-US</dc:language>
  <cp:lastModifiedBy>Darron Giron</cp:lastModifiedBy>
  <cp:lastPrinted>2001-01-22T19:42:11Z</cp:lastPrinted>
  <cp:revision>0</cp:revision>
  <dc:subject/>
  <dc:title/>
</cp:coreProperties>
</file>