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Sheet1!$A$1:$Z$94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<sst xmlns="http://schemas.openxmlformats.org/spreadsheetml/2006/main" count="130" uniqueCount="91">
  <si>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Texoma Summary Sheet Texoma Processing</t>
  </si>
  <si>
    <t xml:space="preserve">CONTRACT:  96035117</t>
  </si>
  <si>
    <t xml:space="preserve">Prepared by:  Megan Parker   (713) 345-7480</t>
  </si>
  <si>
    <t xml:space="preserve">Houston Pipe Line Company</t>
  </si>
  <si>
    <t xml:space="preserve">PRODUCTION MONTH, 2001:</t>
  </si>
  <si>
    <t xml:space="preserve">CURRENT MONTH INDEX - HSC (MID)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</si>
  <si>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</t>
    </r>
  </si>
  <si>
    <t xml:space="preserve">Duke Energy Field Services</t>
  </si>
  <si>
    <t xml:space="preserve">Company: </t>
  </si>
  <si>
    <t xml:space="preserve">HSC =</t>
  </si>
  <si>
    <t xml:space="preserve">T1 Gas</t>
  </si>
  <si>
    <t xml:space="preserve">T1 Transaction</t>
  </si>
  <si>
    <t xml:space="preserve">     T2 Cash out Calculation</t>
  </si>
  <si>
    <t xml:space="preserve">T2 Transaction</t>
  </si>
  <si>
    <t xml:space="preserve">T2 Fuel</t>
  </si>
  <si>
    <t xml:space="preserve"> </t>
  </si>
  <si>
    <t xml:space="preserve">Total </t>
  </si>
  <si>
    <t xml:space="preserve">                                       </t>
  </si>
  <si>
    <t xml:space="preserve">Over delivery</t>
  </si>
  <si>
    <t xml:space="preserve">Total Redelivery</t>
  </si>
  <si>
    <t xml:space="preserve">Total Fuel</t>
  </si>
  <si>
    <t xml:space="preserve">T2 103%</t>
  </si>
  <si>
    <t xml:space="preserve">Daily Sales</t>
  </si>
  <si>
    <t xml:space="preserve">103% T1</t>
  </si>
  <si>
    <t xml:space="preserve">Over-Del</t>
  </si>
  <si>
    <t xml:space="preserve">T1 sales</t>
  </si>
  <si>
    <t xml:space="preserve">T1</t>
  </si>
  <si>
    <t xml:space="preserve">HSC -.04</t>
  </si>
  <si>
    <t xml:space="preserve">GD mid</t>
  </si>
  <si>
    <t xml:space="preserve">Dollars </t>
  </si>
  <si>
    <t xml:space="preserve">Dollars</t>
  </si>
  <si>
    <t xml:space="preserve">HSC </t>
  </si>
  <si>
    <t xml:space="preserve">HSC</t>
  </si>
  <si>
    <t xml:space="preserve">Diff</t>
  </si>
  <si>
    <t xml:space="preserve">at PG&amp;E</t>
  </si>
  <si>
    <t xml:space="preserve">Total Sales</t>
  </si>
  <si>
    <t xml:space="preserve">Total Pur</t>
  </si>
  <si>
    <t xml:space="preserve">TOTAL </t>
  </si>
  <si>
    <t xml:space="preserve">GD-.02</t>
  </si>
  <si>
    <t xml:space="preserve">Quantity</t>
  </si>
  <si>
    <t xml:space="preserve">GD - .02</t>
  </si>
  <si>
    <t xml:space="preserve">less $0.02</t>
  </si>
  <si>
    <t xml:space="preserve">GD </t>
  </si>
  <si>
    <t xml:space="preserve">HSC Sale</t>
  </si>
  <si>
    <t xml:space="preserve">GDP mid</t>
  </si>
  <si>
    <t xml:space="preserve">GD less</t>
  </si>
  <si>
    <t xml:space="preserve">due</t>
  </si>
  <si>
    <t xml:space="preserve">Due</t>
  </si>
  <si>
    <t xml:space="preserve">Purchases</t>
  </si>
  <si>
    <t xml:space="preserve">Fuel</t>
  </si>
  <si>
    <t xml:space="preserve">T1 </t>
  </si>
  <si>
    <t xml:space="preserve">T2</t>
  </si>
  <si>
    <t xml:space="preserve">VOL</t>
  </si>
  <si>
    <t xml:space="preserve">Volume</t>
  </si>
  <si>
    <t xml:space="preserve">Company</t>
  </si>
  <si>
    <t xml:space="preserve">Customer</t>
  </si>
  <si>
    <t xml:space="preserve">Volume </t>
  </si>
  <si>
    <t xml:space="preserve">T1 Sales Volume</t>
  </si>
  <si>
    <t xml:space="preserve">T2 Purchase Volume</t>
  </si>
  <si>
    <t xml:space="preserve">Cashout Due</t>
  </si>
  <si>
    <t xml:space="preserve">T1 Excess of 103%</t>
  </si>
  <si>
    <t xml:space="preserve">T2 Purchase Over-delivery</t>
  </si>
  <si>
    <t xml:space="preserve">Difference</t>
  </si>
  <si>
    <t xml:space="preserve">HPLC (Duke)</t>
  </si>
  <si>
    <t xml:space="preserve">T1 Over-delivery</t>
  </si>
  <si>
    <t xml:space="preserve">Purchase</t>
  </si>
  <si>
    <t xml:space="preserve">Total  Sales</t>
  </si>
  <si>
    <t xml:space="preserve">Less Fuel </t>
  </si>
  <si>
    <t xml:space="preserve">Total Purchase</t>
  </si>
  <si>
    <t xml:space="preserve">Transaction T2</t>
  </si>
  <si>
    <t xml:space="preserve">Index</t>
  </si>
  <si>
    <t xml:space="preserve">Duke </t>
  </si>
  <si>
    <t xml:space="preserve">Oak Hill</t>
  </si>
  <si>
    <t xml:space="preserve">PGE</t>
  </si>
  <si>
    <t xml:space="preserve">allocations</t>
  </si>
  <si>
    <t xml:space="preserve">Tx Eastern</t>
  </si>
  <si>
    <t xml:space="preserve">Tenn </t>
  </si>
  <si>
    <t xml:space="preserve">Mobil Bea</t>
  </si>
  <si>
    <t xml:space="preserve">Carthage tail</t>
  </si>
  <si>
    <t xml:space="preserve">Cotton</t>
  </si>
  <si>
    <t xml:space="preserve">Carth Tail</t>
  </si>
  <si>
    <t xml:space="preserve">Interfin</t>
  </si>
  <si>
    <t xml:space="preserve">Sabine</t>
  </si>
  <si>
    <t xml:space="preserve">Cipco</t>
  </si>
  <si>
    <t xml:space="preserve">Volumes</t>
  </si>
  <si>
    <t xml:space="preserve">Sales</t>
  </si>
  <si>
    <t xml:space="preserve">Net</t>
  </si>
  <si>
    <t xml:space="preserve">Exchange</t>
  </si>
  <si>
    <t xml:space="preserve">Spot</t>
  </si>
  <si>
    <t xml:space="preserve">Net Due Duke</t>
  </si>
  <si>
    <t xml:space="preserve">Avg. Price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</si>
</sst>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\$#,##0.00_);[RED]&quot;($&quot;#,##0.00\)"/>
    <numFmt numFmtId="167" formatCode="0.00"/>
    <numFmt numFmtId="168" formatCode="[$-409]d\-mmm"/>
    <numFmt numFmtId="169" formatCode="#,##0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\$#,##0.00_);&quot;($&quot;#,##0.00\)"/>
    <numFmt numFmtId="175" formatCode="_(* #,##0.000_);_(* \(#,##0.000\);_(* \-??_);_(@_)"/>
    <numFmt numFmtId="176" formatCode="\$#,##0.0000_);[RED]&quot;($&quot;#,##0.0000\)"/>
    <numFmt numFmtId="177" formatCode="#,##0.00"/>
    <numFmt numFmtId="178" formatCode="\$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sz val="14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18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0" fillId="2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20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0" fillId="2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2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8" fillId="0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0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8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8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8" fillId="0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8" fillId="2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8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4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3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2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3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26.99"/>
    <col collapsed="false" customWidth="true" hidden="false" outlineLevel="0" max="3" min="3" style="0" width="22.28"/>
    <col collapsed="false" customWidth="true" hidden="false" outlineLevel="0" max="4" min="4" style="0" width="12.99"/>
    <col collapsed="false" customWidth="true" hidden="false" outlineLevel="0" max="5" min="5" style="0" width="10.28"/>
    <col collapsed="false" customWidth="true" hidden="false" outlineLevel="0" max="6" min="6" style="0" width="10.85"/>
    <col collapsed="false" customWidth="true" hidden="true" outlineLevel="0" max="7" min="7" style="0" width="12.42"/>
    <col collapsed="false" customWidth="true" hidden="false" outlineLevel="0" max="8" min="8" style="0" width="17.14"/>
    <col collapsed="false" customWidth="true" hidden="false" outlineLevel="0" max="9" min="9" style="0" width="15.99"/>
    <col collapsed="false" customWidth="true" hidden="false" outlineLevel="0" max="10" min="10" style="0" width="15.85"/>
    <col collapsed="false" customWidth="true" hidden="false" outlineLevel="0" max="11" min="11" style="0" width="15.56"/>
    <col collapsed="false" customWidth="true" hidden="false" outlineLevel="0" max="12" min="12" style="0" width="22.28"/>
    <col collapsed="false" customWidth="true" hidden="false" outlineLevel="0" max="13" min="13" style="0" width="17.28"/>
    <col collapsed="false" customWidth="true" hidden="false" outlineLevel="0" max="14" min="14" style="0" width="16.13"/>
    <col collapsed="false" customWidth="true" hidden="false" outlineLevel="0" max="15" min="15" style="0" width="20.56"/>
    <col collapsed="false" customWidth="true" hidden="false" outlineLevel="0" max="16" min="16" style="0" width="15.56"/>
    <col collapsed="false" customWidth="true" hidden="false" outlineLevel="0" max="17" min="17" style="0" width="14.99"/>
    <col collapsed="false" customWidth="true" hidden="false" outlineLevel="0" max="18" min="18" style="0" width="22.14"/>
    <col collapsed="false" customWidth="true" hidden="false" outlineLevel="0" max="19" min="19" style="0" width="11.99"/>
    <col collapsed="false" customWidth="true" hidden="false" outlineLevel="0" max="20" min="20" style="0" width="14.28"/>
    <col collapsed="false" customWidth="true" hidden="false" outlineLevel="0" max="21" min="21" style="0" width="15.7"/>
    <col collapsed="false" customWidth="true" hidden="false" outlineLevel="0" max="22" min="22" style="0" width="12.85"/>
    <col collapsed="false" customWidth="true" hidden="false" outlineLevel="0" max="23" min="23" style="0" width="19.85"/>
    <col collapsed="false" customWidth="true" hidden="false" outlineLevel="0" max="24" min="24" style="0" width="13.85"/>
    <col collapsed="false" customWidth="true" hidden="false" outlineLevel="0" max="25" min="25" style="0" width="13.28"/>
    <col collapsed="false" customWidth="true" hidden="false" outlineLevel="0" max="26" min="26" style="0" width="14.41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36923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6.24</v>
      </c>
    </row>
    <row r="8" customFormat="false" ht="12.75" hidden="false" customHeight="true" outlineLevel="0" collapsed="false">
      <c r="A8" s="5"/>
      <c r="B8" s="16"/>
      <c r="C8" s="17"/>
      <c r="D8" s="17"/>
      <c r="E8" s="18"/>
    </row>
    <row r="9" customFormat="false" ht="12.75" hidden="false" customHeight="true" outlineLevel="0" collapsed="false">
      <c r="A9" s="5" t="s">
        <v>6</v>
      </c>
      <c r="B9" s="16" t="s">
        <v>7</v>
      </c>
      <c r="C9" s="17"/>
      <c r="D9" s="17"/>
      <c r="E9" s="18"/>
    </row>
    <row r="10" customFormat="false" ht="12.75" hidden="false" customHeight="true" outlineLevel="0" collapsed="false">
      <c r="A10" s="5" t="s">
        <v>8</v>
      </c>
      <c r="B10" s="16" t="s">
        <v>3</v>
      </c>
      <c r="C10" s="17"/>
      <c r="D10" s="17"/>
      <c r="E10" s="18"/>
      <c r="F10" s="17"/>
      <c r="G10" s="17"/>
    </row>
    <row r="11" customFormat="false" ht="12.75" hidden="false" customHeight="false" outlineLevel="0" collapsed="false">
      <c r="B11" s="19"/>
      <c r="C11" s="19"/>
      <c r="D11" s="19"/>
      <c r="E11" s="19"/>
      <c r="F11" s="19"/>
      <c r="G11" s="19"/>
      <c r="H11" s="19"/>
      <c r="I11" s="19"/>
      <c r="J11" s="19"/>
      <c r="K11" s="19" t="s">
        <v>9</v>
      </c>
      <c r="L11" s="20" t="n">
        <v>6.24</v>
      </c>
      <c r="M11" s="19"/>
      <c r="N11" s="19"/>
      <c r="O11" s="19"/>
      <c r="P11" s="19"/>
      <c r="Q11" s="19" t="n">
        <v>0.05</v>
      </c>
      <c r="R11" s="19"/>
      <c r="S11" s="19"/>
      <c r="T11" s="19"/>
      <c r="U11" s="19"/>
      <c r="V11" s="19"/>
      <c r="W11" s="19"/>
      <c r="X11" s="19"/>
      <c r="Y11" s="19"/>
    </row>
    <row r="12" customFormat="false" ht="15.75" hidden="false" customHeight="false" outlineLevel="0" collapsed="false">
      <c r="B12" s="21" t="s">
        <v>10</v>
      </c>
      <c r="C12" s="17"/>
      <c r="D12" s="17"/>
      <c r="E12" s="17"/>
      <c r="F12" s="17"/>
      <c r="G12" s="17"/>
      <c r="H12" s="17"/>
      <c r="I12" s="17"/>
      <c r="J12" s="21" t="s">
        <v>11</v>
      </c>
      <c r="K12" s="17"/>
      <c r="L12" s="17"/>
      <c r="M12" s="17"/>
      <c r="N12" s="17"/>
      <c r="O12" s="17"/>
      <c r="P12" s="22" t="s">
        <v>12</v>
      </c>
      <c r="R12" s="23"/>
      <c r="S12" s="23"/>
      <c r="T12" s="23"/>
      <c r="U12" s="23"/>
      <c r="V12" s="24" t="s">
        <v>13</v>
      </c>
      <c r="X12" s="24" t="s">
        <v>14</v>
      </c>
      <c r="Y12" s="17"/>
    </row>
    <row r="13" customFormat="false" ht="12.75" hidden="false" customHeight="true" outlineLevel="0" collapsed="false">
      <c r="B13" s="25"/>
      <c r="C13" s="26"/>
      <c r="D13" s="26"/>
      <c r="E13" s="26"/>
      <c r="F13" s="26" t="s">
        <v>15</v>
      </c>
      <c r="G13" s="27"/>
      <c r="H13" s="27"/>
      <c r="I13" s="25"/>
      <c r="J13" s="26"/>
      <c r="K13" s="26"/>
      <c r="L13" s="26"/>
      <c r="M13" s="26"/>
      <c r="N13" s="26"/>
      <c r="O13" s="27" t="s">
        <v>16</v>
      </c>
      <c r="P13" s="25"/>
      <c r="Q13" s="26" t="s">
        <v>17</v>
      </c>
      <c r="R13" s="26"/>
      <c r="S13" s="26"/>
      <c r="T13" s="26" t="s">
        <v>18</v>
      </c>
      <c r="U13" s="27" t="s">
        <v>18</v>
      </c>
      <c r="V13" s="25" t="str">
        <f aca="false">Q57</f>
        <v>Total </v>
      </c>
      <c r="W13" s="26" t="str">
        <f aca="false">R57</f>
        <v>Total </v>
      </c>
      <c r="X13" s="25" t="s">
        <v>19</v>
      </c>
      <c r="Y13" s="25" t="s">
        <v>20</v>
      </c>
      <c r="Z13" s="26" t="s">
        <v>16</v>
      </c>
    </row>
    <row r="14" customFormat="false" ht="12.75" hidden="false" customHeight="false" outlineLevel="0" collapsed="false">
      <c r="B14" s="28"/>
      <c r="C14" s="29" t="s">
        <v>15</v>
      </c>
      <c r="D14" s="29" t="s">
        <v>21</v>
      </c>
      <c r="E14" s="29" t="s">
        <v>22</v>
      </c>
      <c r="F14" s="29" t="s">
        <v>23</v>
      </c>
      <c r="G14" s="30"/>
      <c r="H14" s="30" t="s">
        <v>24</v>
      </c>
      <c r="I14" s="28" t="s">
        <v>25</v>
      </c>
      <c r="J14" s="29" t="s">
        <v>26</v>
      </c>
      <c r="K14" s="31" t="s">
        <v>27</v>
      </c>
      <c r="L14" s="29" t="s">
        <v>28</v>
      </c>
      <c r="M14" s="29" t="s">
        <v>29</v>
      </c>
      <c r="N14" s="29" t="s">
        <v>30</v>
      </c>
      <c r="O14" s="30" t="s">
        <v>30</v>
      </c>
      <c r="P14" s="28" t="s">
        <v>31</v>
      </c>
      <c r="Q14" s="29" t="s">
        <v>32</v>
      </c>
      <c r="R14" s="29" t="s">
        <v>33</v>
      </c>
      <c r="S14" s="29" t="s">
        <v>33</v>
      </c>
      <c r="T14" s="29" t="s">
        <v>30</v>
      </c>
      <c r="U14" s="30" t="s">
        <v>30</v>
      </c>
      <c r="V14" s="28" t="str">
        <f aca="false">Q58</f>
        <v>Purchases</v>
      </c>
      <c r="W14" s="29" t="str">
        <f aca="false">R58</f>
        <v>Dollars</v>
      </c>
      <c r="X14" s="28" t="s">
        <v>34</v>
      </c>
      <c r="Y14" s="28" t="s">
        <v>34</v>
      </c>
      <c r="Z14" s="29" t="s">
        <v>29</v>
      </c>
    </row>
    <row r="15" customFormat="false" ht="12.75" hidden="false" customHeight="false" outlineLevel="0" collapsed="false">
      <c r="B15" s="28" t="s">
        <v>35</v>
      </c>
      <c r="C15" s="29" t="s">
        <v>36</v>
      </c>
      <c r="D15" s="29" t="s">
        <v>37</v>
      </c>
      <c r="E15" s="29" t="s">
        <v>38</v>
      </c>
      <c r="F15" s="29"/>
      <c r="G15" s="30"/>
      <c r="H15" s="30" t="s">
        <v>39</v>
      </c>
      <c r="I15" s="28"/>
      <c r="J15" s="29" t="s">
        <v>40</v>
      </c>
      <c r="K15" s="29"/>
      <c r="L15" s="29" t="s">
        <v>41</v>
      </c>
      <c r="M15" s="29" t="s">
        <v>42</v>
      </c>
      <c r="N15" s="29" t="s">
        <v>43</v>
      </c>
      <c r="O15" s="30" t="s">
        <v>26</v>
      </c>
      <c r="P15" s="28" t="s">
        <v>44</v>
      </c>
      <c r="Q15" s="29" t="s">
        <v>45</v>
      </c>
      <c r="R15" s="29" t="s">
        <v>46</v>
      </c>
      <c r="S15" s="29" t="s">
        <v>47</v>
      </c>
      <c r="T15" s="29" t="s">
        <v>47</v>
      </c>
      <c r="U15" s="30" t="s">
        <v>47</v>
      </c>
      <c r="V15" s="28"/>
      <c r="W15" s="29" t="s">
        <v>48</v>
      </c>
      <c r="X15" s="28"/>
      <c r="Y15" s="28"/>
      <c r="Z15" s="29" t="s">
        <v>49</v>
      </c>
    </row>
    <row r="16" customFormat="false" ht="13.5" hidden="false" customHeight="false" outlineLevel="0" collapsed="false">
      <c r="B16" s="32" t="s">
        <v>50</v>
      </c>
      <c r="C16" s="33" t="s">
        <v>51</v>
      </c>
      <c r="D16" s="33" t="s">
        <v>52</v>
      </c>
      <c r="E16" s="33" t="s">
        <v>15</v>
      </c>
      <c r="F16" s="33"/>
      <c r="G16" s="34"/>
      <c r="H16" s="34"/>
      <c r="I16" s="32"/>
      <c r="J16" s="33" t="s">
        <v>53</v>
      </c>
      <c r="K16" s="33"/>
      <c r="L16" s="33"/>
      <c r="M16" s="33"/>
      <c r="N16" s="33"/>
      <c r="O16" s="34"/>
      <c r="P16" s="32" t="s">
        <v>15</v>
      </c>
      <c r="Q16" s="33" t="n">
        <v>0.05</v>
      </c>
      <c r="R16" s="33" t="s">
        <v>54</v>
      </c>
      <c r="S16" s="33" t="s">
        <v>55</v>
      </c>
      <c r="T16" s="33" t="s">
        <v>54</v>
      </c>
      <c r="U16" s="34" t="s">
        <v>55</v>
      </c>
      <c r="V16" s="32" t="str">
        <f aca="false">Q59</f>
        <v>Volumes</v>
      </c>
      <c r="W16" s="33"/>
      <c r="X16" s="32" t="s">
        <v>56</v>
      </c>
      <c r="Y16" s="32" t="s">
        <v>56</v>
      </c>
      <c r="Z16" s="33" t="n">
        <v>0.01</v>
      </c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9"/>
      <c r="AS16" s="19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customFormat="false" ht="13.5" hidden="false" customHeight="false" outlineLevel="0" collapsed="false">
      <c r="A17" s="35" t="n">
        <v>36923</v>
      </c>
      <c r="B17" s="36" t="n">
        <v>21554</v>
      </c>
      <c r="C17" s="37" t="n">
        <f aca="false">Q60</f>
        <v>25244</v>
      </c>
      <c r="D17" s="38" t="n">
        <f aca="false">ROUND(C17*1.03,0)</f>
        <v>26001</v>
      </c>
      <c r="E17" s="38" t="n">
        <f aca="false">IF(B17-D17&gt;0,B17-D17,0)</f>
        <v>0</v>
      </c>
      <c r="F17" s="38" t="n">
        <f aca="false">ROUND(B17*1.03,0)</f>
        <v>22201</v>
      </c>
      <c r="G17" s="39"/>
      <c r="H17" s="40" t="n">
        <f aca="false">IF(C17-F17&gt;0,C17-F17,0)</f>
        <v>3043</v>
      </c>
      <c r="I17" s="41" t="n">
        <f aca="false">(B17-E17)</f>
        <v>21554</v>
      </c>
      <c r="J17" s="42" t="n">
        <f aca="false">E17</f>
        <v>0</v>
      </c>
      <c r="K17" s="43" t="n">
        <f aca="false">SUM($L$11-0.04)</f>
        <v>6.2</v>
      </c>
      <c r="L17" s="44" t="n">
        <f aca="false">P17-0.02</f>
        <v>5.915</v>
      </c>
      <c r="M17" s="45" t="n">
        <f aca="false">ROUND(L17*J17,2)</f>
        <v>0</v>
      </c>
      <c r="N17" s="45" t="n">
        <f aca="false">ROUND(K17*I17,2)</f>
        <v>133634.8</v>
      </c>
      <c r="O17" s="46" t="n">
        <f aca="false">SUM(M17:N17)</f>
        <v>133634.8</v>
      </c>
      <c r="P17" s="47" t="n">
        <v>5.935</v>
      </c>
      <c r="Q17" s="44" t="n">
        <f aca="false">P17-0.05</f>
        <v>5.885</v>
      </c>
      <c r="R17" s="48" t="n">
        <f aca="false">IF($L$11-Q17&gt;0,$L$11-Q17,0)</f>
        <v>0.355</v>
      </c>
      <c r="S17" s="49" t="n">
        <f aca="false">IF(Q17-$L$11&gt;0,Q17-$L$11,0)</f>
        <v>0</v>
      </c>
      <c r="T17" s="45" t="n">
        <f aca="false">ROUND(R17*H17,2)</f>
        <v>1080.27</v>
      </c>
      <c r="U17" s="50" t="n">
        <f aca="false">ROUND(S17*H17,2)</f>
        <v>0</v>
      </c>
      <c r="V17" s="51" t="n">
        <f aca="false">Q60</f>
        <v>25244</v>
      </c>
      <c r="W17" s="45" t="n">
        <f aca="false">R60</f>
        <v>156083.36</v>
      </c>
      <c r="X17" s="36" t="n">
        <v>5</v>
      </c>
      <c r="Y17" s="52" t="n">
        <f aca="false">X17</f>
        <v>5</v>
      </c>
      <c r="Z17" s="45" t="n">
        <f aca="false">($E$7+$H$59)*Y17</f>
        <v>30.9</v>
      </c>
    </row>
    <row r="18" customFormat="false" ht="12.75" hidden="false" customHeight="false" outlineLevel="0" collapsed="false">
      <c r="A18" s="35" t="n">
        <v>36924</v>
      </c>
      <c r="B18" s="52" t="n">
        <v>48059</v>
      </c>
      <c r="C18" s="53" t="n">
        <f aca="false">Q61</f>
        <v>49754</v>
      </c>
      <c r="D18" s="54" t="n">
        <f aca="false">ROUND(C18*1.03,0)</f>
        <v>51247</v>
      </c>
      <c r="E18" s="54" t="n">
        <f aca="false">IF(B18-D18&gt;0,B18-D18,0)</f>
        <v>0</v>
      </c>
      <c r="F18" s="54" t="n">
        <f aca="false">ROUND(B18*1.03,0)</f>
        <v>49501</v>
      </c>
      <c r="G18" s="55"/>
      <c r="H18" s="56" t="n">
        <f aca="false">IF(C18-F18&gt;0,C18-F18,0)</f>
        <v>253</v>
      </c>
      <c r="I18" s="57" t="n">
        <f aca="false">(B18-E18)</f>
        <v>48059</v>
      </c>
      <c r="J18" s="58" t="n">
        <f aca="false">E18</f>
        <v>0</v>
      </c>
      <c r="K18" s="59" t="n">
        <f aca="false">SUM($L$11-0.04)</f>
        <v>6.2</v>
      </c>
      <c r="L18" s="60" t="n">
        <f aca="false">P18-0.02</f>
        <v>5.865</v>
      </c>
      <c r="M18" s="61" t="n">
        <f aca="false">ROUND(L18*J18,2)</f>
        <v>0</v>
      </c>
      <c r="N18" s="61" t="n">
        <f aca="false">ROUND(K18*I18,2)</f>
        <v>297965.8</v>
      </c>
      <c r="O18" s="62" t="n">
        <f aca="false">SUM(M18:N18)</f>
        <v>297965.8</v>
      </c>
      <c r="P18" s="63" t="n">
        <v>5.885</v>
      </c>
      <c r="Q18" s="60" t="n">
        <f aca="false">P18-0.05</f>
        <v>5.835</v>
      </c>
      <c r="R18" s="48" t="n">
        <f aca="false">IF($L$11-Q18&gt;0,$L$11-Q18,0)</f>
        <v>0.405</v>
      </c>
      <c r="S18" s="64" t="n">
        <f aca="false">IF(Q18-$L$11&gt;0,Q18-$L$11,0)</f>
        <v>0</v>
      </c>
      <c r="T18" s="61" t="n">
        <f aca="false">ROUND(R18*H18,2)</f>
        <v>102.47</v>
      </c>
      <c r="U18" s="65" t="n">
        <f aca="false">ROUND(S18*H18,2)</f>
        <v>0</v>
      </c>
      <c r="V18" s="66" t="n">
        <f aca="false">Q61</f>
        <v>49754</v>
      </c>
      <c r="W18" s="61" t="n">
        <f aca="false">R61</f>
        <v>307550.26</v>
      </c>
      <c r="X18" s="52" t="n">
        <v>63</v>
      </c>
      <c r="Y18" s="52" t="n">
        <f aca="false">X18</f>
        <v>63</v>
      </c>
      <c r="Z18" s="61" t="n">
        <f aca="false">($E$7+$H$59)*Y18</f>
        <v>389.34</v>
      </c>
    </row>
    <row r="19" customFormat="false" ht="12.75" hidden="false" customHeight="false" outlineLevel="0" collapsed="false">
      <c r="A19" s="35" t="n">
        <v>36925</v>
      </c>
      <c r="B19" s="52" t="n">
        <v>59849</v>
      </c>
      <c r="C19" s="53" t="n">
        <f aca="false">Q62</f>
        <v>59878</v>
      </c>
      <c r="D19" s="54" t="n">
        <f aca="false">ROUND(C19*1.03,0)</f>
        <v>61674</v>
      </c>
      <c r="E19" s="54" t="n">
        <f aca="false">IF(B19-D19&gt;0,B19-D19,0)</f>
        <v>0</v>
      </c>
      <c r="F19" s="54" t="n">
        <f aca="false">ROUND(B19*1.03,0)</f>
        <v>61644</v>
      </c>
      <c r="G19" s="55"/>
      <c r="H19" s="56" t="n">
        <f aca="false">IF(C19-F19&gt;0,C19-F19,0)</f>
        <v>0</v>
      </c>
      <c r="I19" s="57" t="n">
        <f aca="false">(B19-E19)</f>
        <v>59849</v>
      </c>
      <c r="J19" s="58" t="n">
        <f aca="false">E19</f>
        <v>0</v>
      </c>
      <c r="K19" s="59" t="n">
        <f aca="false">SUM($L$11-0.04)</f>
        <v>6.2</v>
      </c>
      <c r="L19" s="60" t="n">
        <f aca="false">P19-0.02</f>
        <v>6.51</v>
      </c>
      <c r="M19" s="61" t="n">
        <f aca="false">ROUND(L19*J19,2)</f>
        <v>0</v>
      </c>
      <c r="N19" s="61" t="n">
        <f aca="false">ROUND(K19*I19,2)</f>
        <v>371063.8</v>
      </c>
      <c r="O19" s="62" t="n">
        <f aca="false">SUM(M19:N19)</f>
        <v>371063.8</v>
      </c>
      <c r="P19" s="63" t="n">
        <v>6.53</v>
      </c>
      <c r="Q19" s="60" t="n">
        <f aca="false">P19-0.05</f>
        <v>6.48</v>
      </c>
      <c r="R19" s="48" t="n">
        <f aca="false">IF($L$11-Q19&gt;0,$L$11-Q19,0)</f>
        <v>0</v>
      </c>
      <c r="S19" s="64" t="n">
        <f aca="false">IF(Q19-$L$11&gt;0,Q19-$L$11,0)</f>
        <v>0.24</v>
      </c>
      <c r="T19" s="61" t="n">
        <f aca="false">ROUND(R19*H19,2)</f>
        <v>0</v>
      </c>
      <c r="U19" s="65" t="n">
        <f aca="false">ROUND(S19*H19,2)</f>
        <v>0</v>
      </c>
      <c r="V19" s="66" t="n">
        <f aca="false">Q62</f>
        <v>59878</v>
      </c>
      <c r="W19" s="61" t="n">
        <f aca="false">R62</f>
        <v>370117.82</v>
      </c>
      <c r="X19" s="52" t="n">
        <v>0</v>
      </c>
      <c r="Y19" s="52" t="n">
        <f aca="false">X19</f>
        <v>0</v>
      </c>
      <c r="Z19" s="61" t="n">
        <f aca="false">($E$7+$H$59)*Y19</f>
        <v>0</v>
      </c>
    </row>
    <row r="20" customFormat="false" ht="12.75" hidden="false" customHeight="false" outlineLevel="0" collapsed="false">
      <c r="A20" s="35" t="n">
        <v>36926</v>
      </c>
      <c r="B20" s="52" t="n">
        <v>60505</v>
      </c>
      <c r="C20" s="53" t="n">
        <f aca="false">Q63</f>
        <v>59765</v>
      </c>
      <c r="D20" s="54" t="n">
        <f aca="false">ROUND(C20*1.03,0)</f>
        <v>61558</v>
      </c>
      <c r="E20" s="54" t="n">
        <f aca="false">IF(B20-D20&gt;0,B20-D20,0)</f>
        <v>0</v>
      </c>
      <c r="F20" s="54" t="n">
        <f aca="false">ROUND(B20*1.03,0)</f>
        <v>62320</v>
      </c>
      <c r="G20" s="55"/>
      <c r="H20" s="56" t="n">
        <f aca="false">IF(C20-F20&gt;0,C20-F20,0)</f>
        <v>0</v>
      </c>
      <c r="I20" s="57" t="n">
        <f aca="false">(B20-E20)</f>
        <v>60505</v>
      </c>
      <c r="J20" s="58" t="n">
        <f aca="false">E20</f>
        <v>0</v>
      </c>
      <c r="K20" s="59" t="n">
        <f aca="false">SUM($L$11-0.04)</f>
        <v>6.2</v>
      </c>
      <c r="L20" s="60" t="n">
        <f aca="false">P20-0.02</f>
        <v>6.51</v>
      </c>
      <c r="M20" s="61" t="n">
        <f aca="false">ROUND(L20*J20,2)</f>
        <v>0</v>
      </c>
      <c r="N20" s="61" t="n">
        <f aca="false">ROUND(K20*I20,2)</f>
        <v>375131</v>
      </c>
      <c r="O20" s="62" t="n">
        <f aca="false">SUM(M20:N20)</f>
        <v>375131</v>
      </c>
      <c r="P20" s="63" t="n">
        <v>6.53</v>
      </c>
      <c r="Q20" s="60" t="n">
        <f aca="false">P20-0.05</f>
        <v>6.48</v>
      </c>
      <c r="R20" s="48" t="n">
        <f aca="false">IF($L$11-Q20&gt;0,$L$11-Q20,0)</f>
        <v>0</v>
      </c>
      <c r="S20" s="64" t="n">
        <f aca="false">IF(Q20-$L$11&gt;0,Q20-$L$11,0)</f>
        <v>0.24</v>
      </c>
      <c r="T20" s="61" t="n">
        <f aca="false">ROUND(R20*H20,2)</f>
        <v>0</v>
      </c>
      <c r="U20" s="65" t="n">
        <f aca="false">ROUND(S20*H20,2)</f>
        <v>0</v>
      </c>
      <c r="V20" s="66" t="n">
        <f aca="false">Q63</f>
        <v>59765</v>
      </c>
      <c r="W20" s="61" t="n">
        <f aca="false">R63</f>
        <v>369418.35</v>
      </c>
      <c r="X20" s="52" t="n">
        <v>0</v>
      </c>
      <c r="Y20" s="52" t="n">
        <f aca="false">X20</f>
        <v>0</v>
      </c>
      <c r="Z20" s="61" t="n">
        <f aca="false">($E$7+$H$59)*Y20</f>
        <v>0</v>
      </c>
    </row>
    <row r="21" customFormat="false" ht="12.75" hidden="false" customHeight="false" outlineLevel="0" collapsed="false">
      <c r="A21" s="35" t="n">
        <v>36927</v>
      </c>
      <c r="B21" s="52" t="n">
        <v>60482</v>
      </c>
      <c r="C21" s="53" t="n">
        <f aca="false">Q64</f>
        <v>59899</v>
      </c>
      <c r="D21" s="54" t="n">
        <f aca="false">ROUND(C21*1.03,0)</f>
        <v>61696</v>
      </c>
      <c r="E21" s="54" t="n">
        <f aca="false">IF(B21-D21&gt;0,B21-D21,0)</f>
        <v>0</v>
      </c>
      <c r="F21" s="54" t="n">
        <f aca="false">ROUND(B21*1.03,0)</f>
        <v>62296</v>
      </c>
      <c r="G21" s="55"/>
      <c r="H21" s="56" t="n">
        <f aca="false">IF(C21-F21&gt;0,C21-F21,0)</f>
        <v>0</v>
      </c>
      <c r="I21" s="57" t="n">
        <f aca="false">(B21-E21)</f>
        <v>60482</v>
      </c>
      <c r="J21" s="58" t="n">
        <f aca="false">E21</f>
        <v>0</v>
      </c>
      <c r="K21" s="59" t="n">
        <f aca="false">SUM($L$11-0.04)</f>
        <v>6.2</v>
      </c>
      <c r="L21" s="60" t="n">
        <f aca="false">P21-0.02</f>
        <v>6.51</v>
      </c>
      <c r="M21" s="61" t="n">
        <f aca="false">ROUND(L21*J21,2)</f>
        <v>0</v>
      </c>
      <c r="N21" s="61" t="n">
        <f aca="false">ROUND(K21*I21,2)</f>
        <v>374988.4</v>
      </c>
      <c r="O21" s="62" t="n">
        <f aca="false">SUM(M21:N21)</f>
        <v>374988.4</v>
      </c>
      <c r="P21" s="63" t="n">
        <v>6.53</v>
      </c>
      <c r="Q21" s="60" t="n">
        <f aca="false">P21-0.05</f>
        <v>6.48</v>
      </c>
      <c r="R21" s="48" t="n">
        <f aca="false">IF($L$11-Q21&gt;0,$L$11-Q21,0)</f>
        <v>0</v>
      </c>
      <c r="S21" s="64" t="n">
        <f aca="false">IF(Q21-$L$11&gt;0,Q21-$L$11,0)</f>
        <v>0.24</v>
      </c>
      <c r="T21" s="61" t="n">
        <f aca="false">ROUND(R21*H21,2)</f>
        <v>0</v>
      </c>
      <c r="U21" s="65" t="n">
        <f aca="false">ROUND(S21*H21,2)</f>
        <v>0</v>
      </c>
      <c r="V21" s="66" t="n">
        <f aca="false">Q64</f>
        <v>59899</v>
      </c>
      <c r="W21" s="61" t="n">
        <f aca="false">R64</f>
        <v>370247.81</v>
      </c>
      <c r="X21" s="52" t="n">
        <v>160</v>
      </c>
      <c r="Y21" s="52" t="n">
        <f aca="false">X21</f>
        <v>160</v>
      </c>
      <c r="Z21" s="61" t="n">
        <f aca="false">($E$7+$H$59)*Y21</f>
        <v>988.8</v>
      </c>
    </row>
    <row r="22" customFormat="false" ht="12.75" hidden="false" customHeight="false" outlineLevel="0" collapsed="false">
      <c r="A22" s="35" t="n">
        <v>36928</v>
      </c>
      <c r="B22" s="52" t="n">
        <v>32146</v>
      </c>
      <c r="C22" s="53" t="n">
        <f aca="false">Q65</f>
        <v>30257</v>
      </c>
      <c r="D22" s="54" t="n">
        <f aca="false">ROUND(C22*1.03,0)</f>
        <v>31165</v>
      </c>
      <c r="E22" s="54" t="n">
        <f aca="false">IF(B22-D22&gt;0,B22-D22,0)</f>
        <v>981</v>
      </c>
      <c r="F22" s="54" t="n">
        <f aca="false">ROUND(B22*1.03,0)</f>
        <v>33110</v>
      </c>
      <c r="G22" s="55"/>
      <c r="H22" s="56" t="n">
        <f aca="false">IF(C22-F22&gt;0,C22-F22,0)</f>
        <v>0</v>
      </c>
      <c r="I22" s="57" t="n">
        <f aca="false">(B22-E22)</f>
        <v>31165</v>
      </c>
      <c r="J22" s="58" t="n">
        <f aca="false">E22</f>
        <v>981</v>
      </c>
      <c r="K22" s="59" t="n">
        <f aca="false">SUM($L$11-0.04)</f>
        <v>6.2</v>
      </c>
      <c r="L22" s="60" t="n">
        <f aca="false">P22-0.02</f>
        <v>5.815</v>
      </c>
      <c r="M22" s="61" t="n">
        <f aca="false">ROUND(L22*J22,2)</f>
        <v>5704.52</v>
      </c>
      <c r="N22" s="61" t="n">
        <f aca="false">ROUND(K22*I22,2)</f>
        <v>193223</v>
      </c>
      <c r="O22" s="62" t="n">
        <f aca="false">SUM(M22:N22)</f>
        <v>198927.52</v>
      </c>
      <c r="P22" s="63" t="n">
        <v>5.835</v>
      </c>
      <c r="Q22" s="60" t="n">
        <f aca="false">P22-0.05</f>
        <v>5.785</v>
      </c>
      <c r="R22" s="48" t="n">
        <f aca="false">IF($L$11-Q22&gt;0,$L$11-Q22,0)</f>
        <v>0.455</v>
      </c>
      <c r="S22" s="64" t="n">
        <f aca="false">IF(Q22-$L$11&gt;0,Q22-$L$11,0)</f>
        <v>0</v>
      </c>
      <c r="T22" s="61" t="n">
        <f aca="false">ROUND(R22*H22,2)</f>
        <v>0</v>
      </c>
      <c r="U22" s="65" t="n">
        <f aca="false">ROUND(S22*H22,2)</f>
        <v>0</v>
      </c>
      <c r="V22" s="66" t="n">
        <f aca="false">Q65</f>
        <v>30257</v>
      </c>
      <c r="W22" s="61" t="n">
        <f aca="false">R65</f>
        <v>187063.83</v>
      </c>
      <c r="X22" s="52" t="n">
        <v>7</v>
      </c>
      <c r="Y22" s="52" t="n">
        <f aca="false">X22</f>
        <v>7</v>
      </c>
      <c r="Z22" s="61" t="n">
        <f aca="false">($E$7+$H$59)*Y22</f>
        <v>43.26</v>
      </c>
    </row>
    <row r="23" customFormat="false" ht="12.75" hidden="false" customHeight="false" outlineLevel="0" collapsed="false">
      <c r="A23" s="35" t="n">
        <v>36929</v>
      </c>
      <c r="B23" s="52" t="n">
        <v>30256</v>
      </c>
      <c r="C23" s="53" t="n">
        <f aca="false">Q66</f>
        <v>29139</v>
      </c>
      <c r="D23" s="54" t="n">
        <f aca="false">ROUND(C23*1.03,0)</f>
        <v>30013</v>
      </c>
      <c r="E23" s="54" t="n">
        <f aca="false">IF(B23-D23&gt;0,B23-D23,0)</f>
        <v>243</v>
      </c>
      <c r="F23" s="54" t="n">
        <f aca="false">ROUND(B23*1.03,0)</f>
        <v>31164</v>
      </c>
      <c r="G23" s="55"/>
      <c r="H23" s="56" t="n">
        <f aca="false">IF(C23-F23&gt;0,C23-F23,0)</f>
        <v>0</v>
      </c>
      <c r="I23" s="57" t="n">
        <f aca="false">(B23-E23)</f>
        <v>30013</v>
      </c>
      <c r="J23" s="58" t="n">
        <f aca="false">E23</f>
        <v>243</v>
      </c>
      <c r="K23" s="59" t="n">
        <f aca="false">SUM($L$11-0.04)</f>
        <v>6.2</v>
      </c>
      <c r="L23" s="60" t="n">
        <f aca="false">P23-0.02</f>
        <v>5.575</v>
      </c>
      <c r="M23" s="61" t="n">
        <f aca="false">ROUND(L23*J23,2)</f>
        <v>1354.73</v>
      </c>
      <c r="N23" s="61" t="n">
        <f aca="false">ROUND(K23*I23,2)</f>
        <v>186080.6</v>
      </c>
      <c r="O23" s="62" t="n">
        <f aca="false">SUM(M23:N23)</f>
        <v>187435.33</v>
      </c>
      <c r="P23" s="63" t="n">
        <v>5.595</v>
      </c>
      <c r="Q23" s="60" t="n">
        <f aca="false">P23-0.05</f>
        <v>5.545</v>
      </c>
      <c r="R23" s="48" t="n">
        <f aca="false">IF($L$11-Q23&gt;0,$L$11-Q23,0)</f>
        <v>0.695</v>
      </c>
      <c r="S23" s="64" t="n">
        <f aca="false">IF(Q23-$L$11&gt;0,Q23-$L$11,0)</f>
        <v>0</v>
      </c>
      <c r="T23" s="61" t="n">
        <f aca="false">ROUND(R23*H23,2)</f>
        <v>0</v>
      </c>
      <c r="U23" s="65" t="n">
        <f aca="false">ROUND(S23*H23,2)</f>
        <v>0</v>
      </c>
      <c r="V23" s="66" t="n">
        <f aca="false">Q66</f>
        <v>29139</v>
      </c>
      <c r="W23" s="61" t="n">
        <f aca="false">R66</f>
        <v>180143.41</v>
      </c>
      <c r="X23" s="52" t="n">
        <v>0</v>
      </c>
      <c r="Y23" s="52" t="n">
        <f aca="false">X23</f>
        <v>0</v>
      </c>
      <c r="Z23" s="61" t="n">
        <f aca="false">($E$7+$H$59)*Y23</f>
        <v>0</v>
      </c>
    </row>
    <row r="24" customFormat="false" ht="12.75" hidden="false" customHeight="false" outlineLevel="0" collapsed="false">
      <c r="A24" s="35" t="n">
        <v>36930</v>
      </c>
      <c r="B24" s="67" t="n">
        <v>26421</v>
      </c>
      <c r="C24" s="68" t="n">
        <f aca="false">Q67</f>
        <v>30612</v>
      </c>
      <c r="D24" s="69" t="n">
        <f aca="false">ROUND(C24*1.03,0)</f>
        <v>31530</v>
      </c>
      <c r="E24" s="69" t="n">
        <f aca="false">IF(B24-D24&gt;0,B24-D24,0)</f>
        <v>0</v>
      </c>
      <c r="F24" s="69" t="n">
        <f aca="false">ROUND(B24*1.03,0)</f>
        <v>27214</v>
      </c>
      <c r="G24" s="70"/>
      <c r="H24" s="71" t="n">
        <f aca="false">IF(C24-F24&gt;0,C24-F24,0)</f>
        <v>3398</v>
      </c>
      <c r="I24" s="72" t="n">
        <f aca="false">(B24-E24)</f>
        <v>26421</v>
      </c>
      <c r="J24" s="73" t="n">
        <f aca="false">E24</f>
        <v>0</v>
      </c>
      <c r="K24" s="74" t="n">
        <f aca="false">SUM($L$11-0.04)</f>
        <v>6.2</v>
      </c>
      <c r="L24" s="75" t="n">
        <f aca="false">P24-0.02</f>
        <v>5.68</v>
      </c>
      <c r="M24" s="76" t="n">
        <f aca="false">ROUND(L24*J24,2)</f>
        <v>0</v>
      </c>
      <c r="N24" s="76" t="n">
        <f aca="false">ROUND(K24*I24,2)</f>
        <v>163810.2</v>
      </c>
      <c r="O24" s="77" t="n">
        <f aca="false">SUM(M24:N24)</f>
        <v>163810.2</v>
      </c>
      <c r="P24" s="78" t="n">
        <v>5.7</v>
      </c>
      <c r="Q24" s="75" t="n">
        <f aca="false">P24-0.05</f>
        <v>5.65</v>
      </c>
      <c r="R24" s="79" t="n">
        <f aca="false">IF($L$11-Q24&gt;0,$L$11-Q24,0)</f>
        <v>0.59</v>
      </c>
      <c r="S24" s="80" t="n">
        <f aca="false">IF(Q24-$L$11&gt;0,Q24-$L$11,0)</f>
        <v>0</v>
      </c>
      <c r="T24" s="76" t="n">
        <f aca="false">ROUND(R24*H24,2)</f>
        <v>2004.82</v>
      </c>
      <c r="U24" s="81" t="n">
        <f aca="false">ROUND(S24*H24,2)</f>
        <v>0</v>
      </c>
      <c r="V24" s="82" t="n">
        <f aca="false">Q67</f>
        <v>30612</v>
      </c>
      <c r="W24" s="76" t="n">
        <f aca="false">R67</f>
        <v>189261.28</v>
      </c>
      <c r="X24" s="67" t="n">
        <v>0</v>
      </c>
      <c r="Y24" s="52" t="n">
        <f aca="false">X24</f>
        <v>0</v>
      </c>
      <c r="Z24" s="76" t="n">
        <f aca="false">($E$7+$H$59)*Y24</f>
        <v>0</v>
      </c>
    </row>
    <row r="25" customFormat="false" ht="12.75" hidden="false" customHeight="false" outlineLevel="0" collapsed="false">
      <c r="A25" s="35" t="n">
        <v>36931</v>
      </c>
      <c r="B25" s="67" t="n">
        <v>30376</v>
      </c>
      <c r="C25" s="68" t="n">
        <f aca="false">Q68</f>
        <v>29748</v>
      </c>
      <c r="D25" s="69" t="n">
        <f aca="false">ROUND(C25*1.03,0)</f>
        <v>30640</v>
      </c>
      <c r="E25" s="69" t="n">
        <f aca="false">IF(B25-D25&gt;0,B25-D25,0)</f>
        <v>0</v>
      </c>
      <c r="F25" s="69" t="n">
        <f aca="false">ROUND(B25*1.03,0)</f>
        <v>31287</v>
      </c>
      <c r="G25" s="70"/>
      <c r="H25" s="71" t="n">
        <f aca="false">IF(C25-F25&gt;0,C25-F25,0)</f>
        <v>0</v>
      </c>
      <c r="I25" s="72" t="n">
        <f aca="false">(B25-E25)</f>
        <v>30376</v>
      </c>
      <c r="J25" s="73" t="n">
        <f aca="false">E25</f>
        <v>0</v>
      </c>
      <c r="K25" s="74" t="n">
        <f aca="false">SUM($L$11-0.04)</f>
        <v>6.2</v>
      </c>
      <c r="L25" s="75" t="n">
        <f aca="false">P25-0.02</f>
        <v>6.24</v>
      </c>
      <c r="M25" s="76" t="n">
        <f aca="false">ROUND(L25*J25,2)</f>
        <v>0</v>
      </c>
      <c r="N25" s="76" t="n">
        <f aca="false">ROUND(K25*I25,2)</f>
        <v>188331.2</v>
      </c>
      <c r="O25" s="77" t="n">
        <f aca="false">SUM(M25:N25)</f>
        <v>188331.2</v>
      </c>
      <c r="P25" s="78" t="n">
        <v>6.26</v>
      </c>
      <c r="Q25" s="75" t="n">
        <f aca="false">P25-0.05</f>
        <v>6.21</v>
      </c>
      <c r="R25" s="79" t="n">
        <f aca="false">IF($L$11-Q25&gt;0,$L$11-Q25,0)</f>
        <v>0.0300000000000003</v>
      </c>
      <c r="S25" s="80" t="n">
        <f aca="false">IF(Q25-$L$11&gt;0,Q25-$L$11,0)</f>
        <v>0</v>
      </c>
      <c r="T25" s="76" t="n">
        <f aca="false">ROUND(R25*H25,2)</f>
        <v>0</v>
      </c>
      <c r="U25" s="81" t="n">
        <f aca="false">ROUND(S25*H25,2)</f>
        <v>0</v>
      </c>
      <c r="V25" s="82" t="n">
        <f aca="false">Q68</f>
        <v>29748</v>
      </c>
      <c r="W25" s="76" t="n">
        <f aca="false">R68</f>
        <v>183913.12</v>
      </c>
      <c r="X25" s="67" t="n">
        <v>0</v>
      </c>
      <c r="Y25" s="52" t="n">
        <f aca="false">X25</f>
        <v>0</v>
      </c>
      <c r="Z25" s="76" t="n">
        <f aca="false">($E$7+$H$59)*Y25</f>
        <v>0</v>
      </c>
    </row>
    <row r="26" customFormat="false" ht="12.75" hidden="false" customHeight="false" outlineLevel="0" collapsed="false">
      <c r="A26" s="35" t="n">
        <v>36932</v>
      </c>
      <c r="B26" s="52" t="n">
        <v>30313</v>
      </c>
      <c r="C26" s="53" t="n">
        <f aca="false">Q69</f>
        <v>29949</v>
      </c>
      <c r="D26" s="54" t="n">
        <f aca="false">ROUND(C26*1.03,0)</f>
        <v>30847</v>
      </c>
      <c r="E26" s="54" t="n">
        <f aca="false">IF(B26-D26&gt;0,B26-D26,0)</f>
        <v>0</v>
      </c>
      <c r="F26" s="54" t="n">
        <f aca="false">ROUND(B26*1.03,0)</f>
        <v>31222</v>
      </c>
      <c r="G26" s="55"/>
      <c r="H26" s="56" t="n">
        <f aca="false">IF(C26-F26&gt;0,C26-F26,0)</f>
        <v>0</v>
      </c>
      <c r="I26" s="57" t="n">
        <f aca="false">(B26-E26)</f>
        <v>30313</v>
      </c>
      <c r="J26" s="58" t="n">
        <f aca="false">E26</f>
        <v>0</v>
      </c>
      <c r="K26" s="59" t="n">
        <f aca="false">SUM($L$11-0.04)</f>
        <v>6.2</v>
      </c>
      <c r="L26" s="60" t="n">
        <f aca="false">P26-0.02</f>
        <v>6.175</v>
      </c>
      <c r="M26" s="61" t="n">
        <f aca="false">ROUND(L26*J26,2)</f>
        <v>0</v>
      </c>
      <c r="N26" s="61" t="n">
        <f aca="false">ROUND(K26*I26,2)</f>
        <v>187940.6</v>
      </c>
      <c r="O26" s="62" t="n">
        <f aca="false">SUM(M26:N26)</f>
        <v>187940.6</v>
      </c>
      <c r="P26" s="63" t="n">
        <v>6.195</v>
      </c>
      <c r="Q26" s="60" t="n">
        <f aca="false">P26-0.05</f>
        <v>6.145</v>
      </c>
      <c r="R26" s="48" t="n">
        <f aca="false">IF($L$11-Q26&gt;0,$L$11-Q26,0)</f>
        <v>0.0949999999999998</v>
      </c>
      <c r="S26" s="64" t="n">
        <f aca="false">IF(Q26-$L$11&gt;0,Q26-$L$11,0)</f>
        <v>0</v>
      </c>
      <c r="T26" s="61" t="n">
        <f aca="false">ROUND(R26*H26,2)</f>
        <v>0</v>
      </c>
      <c r="U26" s="65" t="n">
        <f aca="false">ROUND(S26*H26,2)</f>
        <v>0</v>
      </c>
      <c r="V26" s="66" t="n">
        <f aca="false">Q69</f>
        <v>29949</v>
      </c>
      <c r="W26" s="61" t="n">
        <f aca="false">R69</f>
        <v>185157.31</v>
      </c>
      <c r="X26" s="52" t="n">
        <v>0</v>
      </c>
      <c r="Y26" s="52" t="n">
        <f aca="false">X26</f>
        <v>0</v>
      </c>
      <c r="Z26" s="61" t="n">
        <f aca="false">($E$7+$H$59)*Y26</f>
        <v>0</v>
      </c>
    </row>
    <row r="27" customFormat="false" ht="12.75" hidden="false" customHeight="false" outlineLevel="0" collapsed="false">
      <c r="A27" s="35" t="n">
        <v>36933</v>
      </c>
      <c r="B27" s="52" t="n">
        <v>33583</v>
      </c>
      <c r="C27" s="53" t="n">
        <f aca="false">Q70</f>
        <v>29679</v>
      </c>
      <c r="D27" s="54" t="n">
        <f aca="false">ROUND(C27*1.03,0)</f>
        <v>30569</v>
      </c>
      <c r="E27" s="54" t="n">
        <f aca="false">IF(B27-D27&gt;0,B27-D27,0)</f>
        <v>3014</v>
      </c>
      <c r="F27" s="54" t="n">
        <f aca="false">ROUND(B27*1.03,0)</f>
        <v>34590</v>
      </c>
      <c r="G27" s="55"/>
      <c r="H27" s="56" t="n">
        <f aca="false">IF(C27-F27&gt;0,C27-F27,0)</f>
        <v>0</v>
      </c>
      <c r="I27" s="57" t="n">
        <f aca="false">(B27-E27)</f>
        <v>30569</v>
      </c>
      <c r="J27" s="58" t="n">
        <f aca="false">E27</f>
        <v>3014</v>
      </c>
      <c r="K27" s="59" t="n">
        <f aca="false">SUM($L$11-0.04)</f>
        <v>6.2</v>
      </c>
      <c r="L27" s="60" t="n">
        <f aca="false">P27-0.02</f>
        <v>6.175</v>
      </c>
      <c r="M27" s="61" t="n">
        <f aca="false">ROUND(L27*J27,2)</f>
        <v>18611.45</v>
      </c>
      <c r="N27" s="61" t="n">
        <f aca="false">ROUND(K27*I27,2)</f>
        <v>189527.8</v>
      </c>
      <c r="O27" s="62" t="n">
        <f aca="false">SUM(M27:N27)</f>
        <v>208139.25</v>
      </c>
      <c r="P27" s="63" t="n">
        <v>6.195</v>
      </c>
      <c r="Q27" s="60" t="n">
        <f aca="false">P27-0.05</f>
        <v>6.145</v>
      </c>
      <c r="R27" s="48" t="n">
        <f aca="false">IF($L$11-Q27&gt;0,$L$11-Q27,0)</f>
        <v>0.0949999999999998</v>
      </c>
      <c r="S27" s="64" t="n">
        <f aca="false">IF(Q27-$L$11&gt;0,Q27-$L$11,0)</f>
        <v>0</v>
      </c>
      <c r="T27" s="61" t="n">
        <f aca="false">ROUND(R27*H27,2)</f>
        <v>0</v>
      </c>
      <c r="U27" s="65" t="n">
        <f aca="false">ROUND(S27*H27,2)</f>
        <v>0</v>
      </c>
      <c r="V27" s="66" t="n">
        <f aca="false">Q70</f>
        <v>29679</v>
      </c>
      <c r="W27" s="61" t="n">
        <f aca="false">R70</f>
        <v>183486.01</v>
      </c>
      <c r="X27" s="52" t="n">
        <v>0</v>
      </c>
      <c r="Y27" s="52" t="n">
        <f aca="false">X27</f>
        <v>0</v>
      </c>
      <c r="Z27" s="61" t="n">
        <f aca="false">($E$7+$H$59)*Y27</f>
        <v>0</v>
      </c>
    </row>
    <row r="28" customFormat="false" ht="12.75" hidden="false" customHeight="false" outlineLevel="0" collapsed="false">
      <c r="A28" s="35" t="n">
        <v>36934</v>
      </c>
      <c r="B28" s="52" t="n">
        <v>30287</v>
      </c>
      <c r="C28" s="53" t="n">
        <f aca="false">Q71</f>
        <v>29631</v>
      </c>
      <c r="D28" s="54" t="n">
        <f aca="false">ROUND(C28*1.03,0)</f>
        <v>30520</v>
      </c>
      <c r="E28" s="54" t="n">
        <f aca="false">IF(B28-D28&gt;0,B28-D28,0)</f>
        <v>0</v>
      </c>
      <c r="F28" s="54" t="n">
        <f aca="false">ROUND(B28*1.03,0)</f>
        <v>31196</v>
      </c>
      <c r="G28" s="55"/>
      <c r="H28" s="56" t="n">
        <f aca="false">IF(C28-F28&gt;0,C28-F28,0)</f>
        <v>0</v>
      </c>
      <c r="I28" s="57" t="n">
        <f aca="false">(B28-E28)</f>
        <v>30287</v>
      </c>
      <c r="J28" s="58" t="n">
        <f aca="false">E28</f>
        <v>0</v>
      </c>
      <c r="K28" s="59" t="n">
        <f aca="false">SUM($L$11-0.04)</f>
        <v>6.2</v>
      </c>
      <c r="L28" s="60" t="n">
        <f aca="false">P28-0.02</f>
        <v>6.175</v>
      </c>
      <c r="M28" s="61" t="n">
        <f aca="false">ROUND(L28*J28,2)</f>
        <v>0</v>
      </c>
      <c r="N28" s="61" t="n">
        <f aca="false">ROUND(K28*I28,2)</f>
        <v>187779.4</v>
      </c>
      <c r="O28" s="62" t="n">
        <f aca="false">SUM(M28:N28)</f>
        <v>187779.4</v>
      </c>
      <c r="P28" s="63" t="n">
        <v>6.195</v>
      </c>
      <c r="Q28" s="60" t="n">
        <f aca="false">P28-0.05</f>
        <v>6.145</v>
      </c>
      <c r="R28" s="48" t="n">
        <f aca="false">IF($L$11-Q28&gt;0,$L$11-Q28,0)</f>
        <v>0.0949999999999998</v>
      </c>
      <c r="S28" s="64" t="n">
        <f aca="false">IF(Q28-$L$11&gt;0,Q28-$L$11,0)</f>
        <v>0</v>
      </c>
      <c r="T28" s="61" t="n">
        <f aca="false">ROUND(R28*H28,2)</f>
        <v>0</v>
      </c>
      <c r="U28" s="65" t="n">
        <f aca="false">ROUND(S28*H28,2)</f>
        <v>0</v>
      </c>
      <c r="V28" s="66" t="n">
        <f aca="false">Q71</f>
        <v>29631</v>
      </c>
      <c r="W28" s="61" t="n">
        <f aca="false">R71</f>
        <v>183188.89</v>
      </c>
      <c r="X28" s="52" t="n">
        <v>0</v>
      </c>
      <c r="Y28" s="52" t="n">
        <f aca="false">X28</f>
        <v>0</v>
      </c>
      <c r="Z28" s="61" t="n">
        <f aca="false">($E$7+$H$59)*Y28</f>
        <v>0</v>
      </c>
    </row>
    <row r="29" customFormat="false" ht="12.75" hidden="false" customHeight="false" outlineLevel="0" collapsed="false">
      <c r="A29" s="35" t="n">
        <v>36935</v>
      </c>
      <c r="B29" s="52" t="n">
        <v>30269</v>
      </c>
      <c r="C29" s="53" t="n">
        <f aca="false">Q72</f>
        <v>28244</v>
      </c>
      <c r="D29" s="54" t="n">
        <f aca="false">ROUND(C29*1.03,0)</f>
        <v>29091</v>
      </c>
      <c r="E29" s="54" t="n">
        <f aca="false">IF(B29-D29&gt;0,B29-D29,0)</f>
        <v>1178</v>
      </c>
      <c r="F29" s="54" t="n">
        <f aca="false">ROUND(B29*1.03,0)</f>
        <v>31177</v>
      </c>
      <c r="G29" s="55"/>
      <c r="H29" s="56" t="n">
        <f aca="false">IF(C29-F29&gt;0,C29-F29,0)</f>
        <v>0</v>
      </c>
      <c r="I29" s="57" t="n">
        <f aca="false">(B29-E29)</f>
        <v>29091</v>
      </c>
      <c r="J29" s="58" t="n">
        <f aca="false">E29</f>
        <v>1178</v>
      </c>
      <c r="K29" s="59" t="n">
        <f aca="false">SUM($L$11-0.04)</f>
        <v>6.2</v>
      </c>
      <c r="L29" s="60" t="n">
        <f aca="false">P29-0.02</f>
        <v>5.63</v>
      </c>
      <c r="M29" s="61" t="n">
        <f aca="false">ROUND(L29*J29,2)</f>
        <v>6632.14</v>
      </c>
      <c r="N29" s="61" t="n">
        <f aca="false">ROUND(K29*I29,2)</f>
        <v>180364.2</v>
      </c>
      <c r="O29" s="62" t="n">
        <f aca="false">SUM(M29:N29)</f>
        <v>186996.34</v>
      </c>
      <c r="P29" s="63" t="n">
        <v>5.65</v>
      </c>
      <c r="Q29" s="60" t="n">
        <f aca="false">P29-0.05</f>
        <v>5.6</v>
      </c>
      <c r="R29" s="48" t="n">
        <f aca="false">IF($L$11-Q29&gt;0,$L$11-Q29,0)</f>
        <v>0.64</v>
      </c>
      <c r="S29" s="64" t="n">
        <f aca="false">IF(Q29-$L$11&gt;0,Q29-$L$11,0)</f>
        <v>0</v>
      </c>
      <c r="T29" s="61" t="n">
        <f aca="false">ROUND(R29*H29,2)</f>
        <v>0</v>
      </c>
      <c r="U29" s="65" t="n">
        <f aca="false">ROUND(S29*H29,2)</f>
        <v>0</v>
      </c>
      <c r="V29" s="66" t="n">
        <f aca="false">Q72</f>
        <v>28244</v>
      </c>
      <c r="W29" s="61" t="n">
        <f aca="false">R72</f>
        <v>174603.36</v>
      </c>
      <c r="X29" s="52" t="n">
        <v>108</v>
      </c>
      <c r="Y29" s="52" t="n">
        <f aca="false">X29</f>
        <v>108</v>
      </c>
      <c r="Z29" s="61" t="n">
        <f aca="false">($E$7+$H$59)*Y29</f>
        <v>667.44</v>
      </c>
    </row>
    <row r="30" customFormat="false" ht="12.75" hidden="false" customHeight="false" outlineLevel="0" collapsed="false">
      <c r="A30" s="35" t="n">
        <v>36936</v>
      </c>
      <c r="B30" s="52" t="n">
        <v>30114</v>
      </c>
      <c r="C30" s="53" t="n">
        <f aca="false">Q73</f>
        <v>29394</v>
      </c>
      <c r="D30" s="54" t="n">
        <f aca="false">ROUND(C30*1.03,0)</f>
        <v>30276</v>
      </c>
      <c r="E30" s="54" t="n">
        <f aca="false">IF(B30-D30&gt;0,B30-D30,0)</f>
        <v>0</v>
      </c>
      <c r="F30" s="54" t="n">
        <f aca="false">ROUND(B30*1.03,0)</f>
        <v>31017</v>
      </c>
      <c r="G30" s="55"/>
      <c r="H30" s="56" t="n">
        <f aca="false">IF(C30-F30&gt;0,C30-F30,0)</f>
        <v>0</v>
      </c>
      <c r="I30" s="57" t="n">
        <f aca="false">(B30-E30)</f>
        <v>30114</v>
      </c>
      <c r="J30" s="58" t="n">
        <f aca="false">E30</f>
        <v>0</v>
      </c>
      <c r="K30" s="59" t="n">
        <f aca="false">SUM($L$11-0.04)</f>
        <v>6.2</v>
      </c>
      <c r="L30" s="60" t="n">
        <f aca="false">P30-0.02</f>
        <v>5.625</v>
      </c>
      <c r="M30" s="61" t="n">
        <f aca="false">ROUND(L30*J30,2)</f>
        <v>0</v>
      </c>
      <c r="N30" s="61" t="n">
        <f aca="false">ROUND(K30*I30,2)</f>
        <v>186706.8</v>
      </c>
      <c r="O30" s="62" t="n">
        <f aca="false">SUM(M30:N30)</f>
        <v>186706.8</v>
      </c>
      <c r="P30" s="63" t="n">
        <v>5.645</v>
      </c>
      <c r="Q30" s="60" t="n">
        <f aca="false">P30-0.05</f>
        <v>5.595</v>
      </c>
      <c r="R30" s="48" t="n">
        <f aca="false">IF($L$11-Q30&gt;0,$L$11-Q30,0)</f>
        <v>0.645000000000001</v>
      </c>
      <c r="S30" s="64" t="n">
        <f aca="false">IF(Q30-$L$11&gt;0,Q30-$L$11,0)</f>
        <v>0</v>
      </c>
      <c r="T30" s="61" t="n">
        <f aca="false">ROUND(R30*H30,2)</f>
        <v>0</v>
      </c>
      <c r="U30" s="65" t="n">
        <f aca="false">ROUND(S30*H30,2)</f>
        <v>0</v>
      </c>
      <c r="V30" s="66" t="n">
        <f aca="false">Q73</f>
        <v>29394</v>
      </c>
      <c r="W30" s="61" t="n">
        <f aca="false">R73</f>
        <v>181721.86</v>
      </c>
      <c r="X30" s="52" t="n">
        <v>106</v>
      </c>
      <c r="Y30" s="52" t="n">
        <f aca="false">X30</f>
        <v>106</v>
      </c>
      <c r="Z30" s="61" t="n">
        <f aca="false">($E$7+$H$59)*Y30</f>
        <v>655.08</v>
      </c>
    </row>
    <row r="31" customFormat="false" ht="12.75" hidden="false" customHeight="false" outlineLevel="0" collapsed="false">
      <c r="A31" s="35" t="n">
        <v>36937</v>
      </c>
      <c r="B31" s="52" t="n">
        <v>29828</v>
      </c>
      <c r="C31" s="53" t="n">
        <f aca="false">Q74</f>
        <v>29928</v>
      </c>
      <c r="D31" s="54" t="n">
        <f aca="false">ROUND(C31*1.03,0)</f>
        <v>30826</v>
      </c>
      <c r="E31" s="54" t="n">
        <v>0</v>
      </c>
      <c r="F31" s="54" t="n">
        <f aca="false">ROUND(B31*1.03,0)</f>
        <v>30723</v>
      </c>
      <c r="G31" s="55"/>
      <c r="H31" s="56" t="n">
        <f aca="false">IF(C31-F31&gt;0,C31-F31,0)</f>
        <v>0</v>
      </c>
      <c r="I31" s="57" t="n">
        <f aca="false">(B31-E31)</f>
        <v>29828</v>
      </c>
      <c r="J31" s="58" t="n">
        <f aca="false">E31</f>
        <v>0</v>
      </c>
      <c r="K31" s="59" t="n">
        <f aca="false">SUM($L$11-0.04)</f>
        <v>6.2</v>
      </c>
      <c r="L31" s="60" t="n">
        <f aca="false">P31-0.02</f>
        <v>5.895</v>
      </c>
      <c r="M31" s="61" t="n">
        <f aca="false">ROUND(L31*J31,2)</f>
        <v>0</v>
      </c>
      <c r="N31" s="61" t="n">
        <f aca="false">ROUND(K31*I31,2)</f>
        <v>184933.6</v>
      </c>
      <c r="O31" s="62" t="n">
        <f aca="false">SUM(M31:N31)</f>
        <v>184933.6</v>
      </c>
      <c r="P31" s="63" t="n">
        <v>5.915</v>
      </c>
      <c r="Q31" s="60" t="n">
        <f aca="false">P31-0.05</f>
        <v>5.865</v>
      </c>
      <c r="R31" s="48" t="n">
        <f aca="false">IF($L$11-Q31&gt;0,$L$11-Q31,0)</f>
        <v>0.375</v>
      </c>
      <c r="S31" s="64" t="n">
        <f aca="false">IF(Q31-$L$11&gt;0,Q31-$L$11,0)</f>
        <v>0</v>
      </c>
      <c r="T31" s="61" t="n">
        <f aca="false">ROUND(R31*H31,2)</f>
        <v>0</v>
      </c>
      <c r="U31" s="65" t="n">
        <f aca="false">ROUND(S31*H31,2)</f>
        <v>0</v>
      </c>
      <c r="V31" s="66" t="n">
        <f aca="false">Q74</f>
        <v>29928</v>
      </c>
      <c r="W31" s="61" t="n">
        <f aca="false">R74</f>
        <v>185027.32</v>
      </c>
      <c r="X31" s="52" t="n">
        <v>0</v>
      </c>
      <c r="Y31" s="52" t="n">
        <f aca="false">X31</f>
        <v>0</v>
      </c>
      <c r="Z31" s="61" t="n">
        <f aca="false">($E$7+$H$59)*Y31</f>
        <v>0</v>
      </c>
    </row>
    <row r="32" customFormat="false" ht="12.75" hidden="false" customHeight="false" outlineLevel="0" collapsed="false">
      <c r="A32" s="35" t="n">
        <v>36938</v>
      </c>
      <c r="B32" s="67" t="n">
        <v>30763</v>
      </c>
      <c r="C32" s="68" t="n">
        <f aca="false">Q75</f>
        <v>30015</v>
      </c>
      <c r="D32" s="69" t="n">
        <f aca="false">ROUND(C32*1.03,0)</f>
        <v>30915</v>
      </c>
      <c r="E32" s="69" t="n">
        <f aca="false">IF(B32-D32&gt;0,B32-D32,0)</f>
        <v>0</v>
      </c>
      <c r="F32" s="69" t="n">
        <f aca="false">ROUND(B32*1.03,0)</f>
        <v>31686</v>
      </c>
      <c r="G32" s="70"/>
      <c r="H32" s="71" t="n">
        <f aca="false">IF(C32-F32&gt;0,C32-F32,0)</f>
        <v>0</v>
      </c>
      <c r="I32" s="72" t="n">
        <f aca="false">(B32-E32)</f>
        <v>30763</v>
      </c>
      <c r="J32" s="73" t="n">
        <f aca="false">E32</f>
        <v>0</v>
      </c>
      <c r="K32" s="74" t="n">
        <f aca="false">SUM($L$11-0.04)</f>
        <v>6.2</v>
      </c>
      <c r="L32" s="75" t="n">
        <f aca="false">P32-0.02</f>
        <v>5.415</v>
      </c>
      <c r="M32" s="76" t="n">
        <f aca="false">ROUND(L32*J32,2)</f>
        <v>0</v>
      </c>
      <c r="N32" s="76" t="n">
        <f aca="false">ROUND(K32*I32,2)</f>
        <v>190730.6</v>
      </c>
      <c r="O32" s="77" t="n">
        <f aca="false">SUM(M32:N32)</f>
        <v>190730.6</v>
      </c>
      <c r="P32" s="78" t="n">
        <v>5.435</v>
      </c>
      <c r="Q32" s="75" t="n">
        <f aca="false">P32-0.05</f>
        <v>5.385</v>
      </c>
      <c r="R32" s="79" t="n">
        <f aca="false">IF($L$11-Q32&gt;0,$L$11-Q32,0)</f>
        <v>0.855</v>
      </c>
      <c r="S32" s="80" t="n">
        <f aca="false">IF(Q32-$L$11&gt;0,Q32-$L$11,0)</f>
        <v>0</v>
      </c>
      <c r="T32" s="76" t="n">
        <f aca="false">ROUND(R32*H32,2)</f>
        <v>0</v>
      </c>
      <c r="U32" s="81" t="n">
        <f aca="false">ROUND(S32*H32,2)</f>
        <v>0</v>
      </c>
      <c r="V32" s="82" t="n">
        <f aca="false">Q75</f>
        <v>30015</v>
      </c>
      <c r="W32" s="76" t="n">
        <f aca="false">R75</f>
        <v>185565.85</v>
      </c>
      <c r="X32" s="67" t="n">
        <v>142</v>
      </c>
      <c r="Y32" s="67" t="n">
        <f aca="false">X32</f>
        <v>142</v>
      </c>
      <c r="Z32" s="76" t="n">
        <f aca="false">($E$7+$H$59)*Y32</f>
        <v>877.56</v>
      </c>
    </row>
    <row r="33" customFormat="false" ht="12.75" hidden="false" customHeight="false" outlineLevel="0" collapsed="false">
      <c r="A33" s="35" t="n">
        <v>36939</v>
      </c>
      <c r="B33" s="52" t="n">
        <v>25555</v>
      </c>
      <c r="C33" s="53" t="n">
        <f aca="false">Q76</f>
        <v>30268</v>
      </c>
      <c r="D33" s="54" t="n">
        <f aca="false">ROUND(C33*1.03,0)</f>
        <v>31176</v>
      </c>
      <c r="E33" s="54" t="n">
        <f aca="false">IF(B33-D33&gt;0,B33-D33,0)</f>
        <v>0</v>
      </c>
      <c r="F33" s="54" t="n">
        <f aca="false">ROUND(B33*1.03,0)</f>
        <v>26322</v>
      </c>
      <c r="G33" s="55"/>
      <c r="H33" s="56" t="n">
        <f aca="false">IF(C33-F33&gt;0,C33-F33,0)</f>
        <v>3946</v>
      </c>
      <c r="I33" s="57" t="n">
        <f aca="false">(B33-E33)</f>
        <v>25555</v>
      </c>
      <c r="J33" s="58" t="n">
        <f aca="false">E33</f>
        <v>0</v>
      </c>
      <c r="K33" s="59" t="n">
        <f aca="false">SUM($L$11-0.04)</f>
        <v>6.2</v>
      </c>
      <c r="L33" s="60" t="n">
        <f aca="false">P33-0.02</f>
        <v>5.53</v>
      </c>
      <c r="M33" s="61" t="n">
        <f aca="false">ROUND(L33*J33,2)</f>
        <v>0</v>
      </c>
      <c r="N33" s="61" t="n">
        <f aca="false">ROUND(K33*I33,2)</f>
        <v>158441</v>
      </c>
      <c r="O33" s="62" t="n">
        <f aca="false">SUM(M33:N33)</f>
        <v>158441</v>
      </c>
      <c r="P33" s="63" t="n">
        <v>5.55</v>
      </c>
      <c r="Q33" s="60" t="n">
        <f aca="false">P33-0.05</f>
        <v>5.5</v>
      </c>
      <c r="R33" s="48" t="n">
        <f aca="false">IF($L$11-Q33&gt;0,$L$11-Q33,0)</f>
        <v>0.74</v>
      </c>
      <c r="S33" s="64" t="n">
        <f aca="false">IF(Q33-$L$11&gt;0,Q33-$L$11,0)</f>
        <v>0</v>
      </c>
      <c r="T33" s="61" t="n">
        <f aca="false">ROUND(R33*H33,2)</f>
        <v>2920.04</v>
      </c>
      <c r="U33" s="65" t="n">
        <f aca="false">ROUND(S33*H33,2)</f>
        <v>0</v>
      </c>
      <c r="V33" s="66" t="n">
        <f aca="false">Q76</f>
        <v>30268</v>
      </c>
      <c r="W33" s="61" t="n">
        <f aca="false">R76</f>
        <v>187131.92</v>
      </c>
      <c r="X33" s="52" t="n">
        <v>79</v>
      </c>
      <c r="Y33" s="52" t="n">
        <f aca="false">X33</f>
        <v>79</v>
      </c>
      <c r="Z33" s="61" t="n">
        <f aca="false">($E$7+$H$59)*Y33</f>
        <v>488.22</v>
      </c>
    </row>
    <row r="34" customFormat="false" ht="12.75" hidden="false" customHeight="false" outlineLevel="0" collapsed="false">
      <c r="A34" s="35" t="n">
        <v>36940</v>
      </c>
      <c r="B34" s="52" t="n">
        <v>23454</v>
      </c>
      <c r="C34" s="53" t="n">
        <f aca="false">Q77</f>
        <v>30131</v>
      </c>
      <c r="D34" s="54" t="n">
        <f aca="false">ROUND(C34*1.03,0)</f>
        <v>31035</v>
      </c>
      <c r="E34" s="54" t="n">
        <f aca="false">IF(B34-D34&gt;0,B34-D34,0)</f>
        <v>0</v>
      </c>
      <c r="F34" s="54" t="n">
        <f aca="false">ROUND(B34*1.03,0)</f>
        <v>24158</v>
      </c>
      <c r="G34" s="55"/>
      <c r="H34" s="56" t="n">
        <f aca="false">IF(C34-F34&gt;0,C34-F34,0)</f>
        <v>5973</v>
      </c>
      <c r="I34" s="57" t="n">
        <f aca="false">(B34-E34)</f>
        <v>23454</v>
      </c>
      <c r="J34" s="58" t="n">
        <f aca="false">E34</f>
        <v>0</v>
      </c>
      <c r="K34" s="59" t="n">
        <f aca="false">SUM($L$11-0.04)</f>
        <v>6.2</v>
      </c>
      <c r="L34" s="60" t="n">
        <f aca="false">P34-0.02</f>
        <v>5.53</v>
      </c>
      <c r="M34" s="61" t="n">
        <f aca="false">ROUND(L34*J34,2)</f>
        <v>0</v>
      </c>
      <c r="N34" s="61" t="n">
        <f aca="false">ROUND(K34*I34,2)</f>
        <v>145414.8</v>
      </c>
      <c r="O34" s="62" t="n">
        <f aca="false">SUM(M34:N34)</f>
        <v>145414.8</v>
      </c>
      <c r="P34" s="63" t="n">
        <v>5.55</v>
      </c>
      <c r="Q34" s="60" t="n">
        <f aca="false">P34-0.05</f>
        <v>5.5</v>
      </c>
      <c r="R34" s="48" t="n">
        <f aca="false">IF($L$11-Q34&gt;0,$L$11-Q34,0)</f>
        <v>0.74</v>
      </c>
      <c r="S34" s="64" t="n">
        <f aca="false">IF(Q34-$L$11&gt;0,Q34-$L$11,0)</f>
        <v>0</v>
      </c>
      <c r="T34" s="61" t="n">
        <f aca="false">ROUND(R34*H34,2)</f>
        <v>4420.02</v>
      </c>
      <c r="U34" s="65" t="n">
        <f aca="false">ROUND(S34*H34,2)</f>
        <v>0</v>
      </c>
      <c r="V34" s="66" t="n">
        <f aca="false">Q77</f>
        <v>30131</v>
      </c>
      <c r="W34" s="61" t="n">
        <f aca="false">R77</f>
        <v>186283.89</v>
      </c>
      <c r="X34" s="52" t="n">
        <v>0</v>
      </c>
      <c r="Y34" s="52" t="n">
        <f aca="false">X34</f>
        <v>0</v>
      </c>
      <c r="Z34" s="61" t="n">
        <f aca="false">($E$7+$H$59)*Y34</f>
        <v>0</v>
      </c>
    </row>
    <row r="35" customFormat="false" ht="12.75" hidden="false" customHeight="false" outlineLevel="0" collapsed="false">
      <c r="A35" s="35" t="n">
        <v>36941</v>
      </c>
      <c r="B35" s="52" t="n">
        <v>26251</v>
      </c>
      <c r="C35" s="53" t="n">
        <f aca="false">Q78</f>
        <v>29859</v>
      </c>
      <c r="D35" s="54" t="n">
        <f aca="false">ROUND(C35*1.03,0)</f>
        <v>30755</v>
      </c>
      <c r="E35" s="54" t="n">
        <f aca="false">IF(B35-D35&gt;0,B35-D35,0)</f>
        <v>0</v>
      </c>
      <c r="F35" s="54" t="n">
        <f aca="false">ROUND(B35*1.03,0)</f>
        <v>27039</v>
      </c>
      <c r="G35" s="55"/>
      <c r="H35" s="56" t="n">
        <f aca="false">IF(C35-F35&gt;0,C35-F35,0)</f>
        <v>2820</v>
      </c>
      <c r="I35" s="57" t="n">
        <f aca="false">(B35-E35)</f>
        <v>26251</v>
      </c>
      <c r="J35" s="58" t="n">
        <f aca="false">E35</f>
        <v>0</v>
      </c>
      <c r="K35" s="59" t="n">
        <f aca="false">SUM($L$11-0.04)</f>
        <v>6.2</v>
      </c>
      <c r="L35" s="60" t="n">
        <f aca="false">P35-0.02</f>
        <v>5.53</v>
      </c>
      <c r="M35" s="61" t="n">
        <f aca="false">ROUND(L35*J35,2)</f>
        <v>0</v>
      </c>
      <c r="N35" s="61" t="n">
        <f aca="false">ROUND(K35*I35,2)</f>
        <v>162756.2</v>
      </c>
      <c r="O35" s="62" t="n">
        <f aca="false">SUM(M35:N35)</f>
        <v>162756.2</v>
      </c>
      <c r="P35" s="63" t="n">
        <v>5.55</v>
      </c>
      <c r="Q35" s="60" t="n">
        <f aca="false">P35-0.05</f>
        <v>5.5</v>
      </c>
      <c r="R35" s="48" t="n">
        <f aca="false">IF($L$11-Q35&gt;0,$L$11-Q35,0)</f>
        <v>0.74</v>
      </c>
      <c r="S35" s="64" t="n">
        <f aca="false">IF(Q35-$L$11&gt;0,Q35-$L$11,0)</f>
        <v>0</v>
      </c>
      <c r="T35" s="61" t="n">
        <f aca="false">ROUND(R35*H35,2)</f>
        <v>2086.8</v>
      </c>
      <c r="U35" s="65" t="n">
        <f aca="false">ROUND(S35*H35,2)</f>
        <v>0</v>
      </c>
      <c r="V35" s="66" t="n">
        <f aca="false">Q78</f>
        <v>29859</v>
      </c>
      <c r="W35" s="61" t="n">
        <f aca="false">R78</f>
        <v>184600.21</v>
      </c>
      <c r="X35" s="52" t="n">
        <v>0</v>
      </c>
      <c r="Y35" s="52" t="n">
        <f aca="false">X35</f>
        <v>0</v>
      </c>
      <c r="Z35" s="61" t="n">
        <f aca="false">($E$7+$H$59)*Y35</f>
        <v>0</v>
      </c>
    </row>
    <row r="36" customFormat="false" ht="12.75" hidden="false" customHeight="false" outlineLevel="0" collapsed="false">
      <c r="A36" s="35" t="n">
        <v>36942</v>
      </c>
      <c r="B36" s="52" t="n">
        <v>29755</v>
      </c>
      <c r="C36" s="53" t="n">
        <f aca="false">Q79</f>
        <v>30016</v>
      </c>
      <c r="D36" s="54" t="n">
        <f aca="false">ROUND(C36*1.03,0)</f>
        <v>30916</v>
      </c>
      <c r="E36" s="54" t="n">
        <f aca="false">IF(B36-D36&gt;0,B36-D36,0)</f>
        <v>0</v>
      </c>
      <c r="F36" s="54" t="n">
        <f aca="false">ROUND(B36*1.03,0)</f>
        <v>30648</v>
      </c>
      <c r="G36" s="55"/>
      <c r="H36" s="56" t="n">
        <f aca="false">IF(C36-F36&gt;0,C36-F36,0)</f>
        <v>0</v>
      </c>
      <c r="I36" s="57" t="n">
        <f aca="false">(B36-E36)</f>
        <v>29755</v>
      </c>
      <c r="J36" s="58" t="n">
        <f aca="false">E36</f>
        <v>0</v>
      </c>
      <c r="K36" s="59" t="n">
        <f aca="false">SUM($L$11-0.04)</f>
        <v>6.2</v>
      </c>
      <c r="L36" s="60" t="n">
        <f aca="false">P36-0.02</f>
        <v>5.53</v>
      </c>
      <c r="M36" s="61" t="n">
        <f aca="false">ROUND(L36*J36,2)</f>
        <v>0</v>
      </c>
      <c r="N36" s="61" t="n">
        <f aca="false">ROUND(K36*I36,2)</f>
        <v>184481</v>
      </c>
      <c r="O36" s="62" t="n">
        <f aca="false">SUM(M36:N36)</f>
        <v>184481</v>
      </c>
      <c r="P36" s="63" t="n">
        <v>5.55</v>
      </c>
      <c r="Q36" s="60" t="n">
        <f aca="false">P36-0.05</f>
        <v>5.5</v>
      </c>
      <c r="R36" s="48" t="n">
        <f aca="false">IF($L$11-Q36&gt;0,$L$11-Q36,0)</f>
        <v>0.74</v>
      </c>
      <c r="S36" s="64" t="n">
        <f aca="false">IF(Q36-$L$11&gt;0,Q36-$L$11,0)</f>
        <v>0</v>
      </c>
      <c r="T36" s="61" t="n">
        <f aca="false">ROUND(R36*H36,2)</f>
        <v>0</v>
      </c>
      <c r="U36" s="65" t="n">
        <f aca="false">ROUND(S36*H36,2)</f>
        <v>0</v>
      </c>
      <c r="V36" s="66" t="n">
        <f aca="false">Q79</f>
        <v>30016</v>
      </c>
      <c r="W36" s="61" t="n">
        <f aca="false">R79</f>
        <v>185572.04</v>
      </c>
      <c r="X36" s="52" t="n">
        <v>0</v>
      </c>
      <c r="Y36" s="52" t="n">
        <f aca="false">X36</f>
        <v>0</v>
      </c>
      <c r="Z36" s="61" t="n">
        <f aca="false">($E$7+$H$59)*Y36</f>
        <v>0</v>
      </c>
    </row>
    <row r="37" customFormat="false" ht="12.75" hidden="false" customHeight="false" outlineLevel="0" collapsed="false">
      <c r="A37" s="35" t="n">
        <v>36943</v>
      </c>
      <c r="B37" s="52" t="n">
        <v>29792</v>
      </c>
      <c r="C37" s="53" t="n">
        <f aca="false">Q80</f>
        <v>29158</v>
      </c>
      <c r="D37" s="54" t="n">
        <f aca="false">ROUND(C37*1.03,0)</f>
        <v>30033</v>
      </c>
      <c r="E37" s="54" t="n">
        <f aca="false">IF(B37-D37&gt;0,B37-D37,0)</f>
        <v>0</v>
      </c>
      <c r="F37" s="54" t="n">
        <f aca="false">ROUND(B37*1.03,0)</f>
        <v>30686</v>
      </c>
      <c r="G37" s="55"/>
      <c r="H37" s="56" t="n">
        <f aca="false">IF(C37-F37&gt;0,C37-F37,0)</f>
        <v>0</v>
      </c>
      <c r="I37" s="57" t="n">
        <f aca="false">(B37-E37)</f>
        <v>29792</v>
      </c>
      <c r="J37" s="58" t="n">
        <f aca="false">E37</f>
        <v>0</v>
      </c>
      <c r="K37" s="59" t="n">
        <f aca="false">SUM($L$11-0.04)</f>
        <v>6.2</v>
      </c>
      <c r="L37" s="60" t="n">
        <f aca="false">P37-0.02</f>
        <v>5.225</v>
      </c>
      <c r="M37" s="61" t="n">
        <f aca="false">ROUND(L37*J37,2)</f>
        <v>0</v>
      </c>
      <c r="N37" s="61" t="n">
        <f aca="false">ROUND(K37*I37,2)</f>
        <v>184710.4</v>
      </c>
      <c r="O37" s="62" t="n">
        <f aca="false">SUM(M37:N37)</f>
        <v>184710.4</v>
      </c>
      <c r="P37" s="63" t="n">
        <v>5.245</v>
      </c>
      <c r="Q37" s="60" t="n">
        <f aca="false">P37-0.05</f>
        <v>5.195</v>
      </c>
      <c r="R37" s="48" t="n">
        <f aca="false">IF($L$11-Q37&gt;0,$L$11-Q37,0)</f>
        <v>1.045</v>
      </c>
      <c r="S37" s="64" t="n">
        <f aca="false">IF(Q37-$L$11&gt;0,Q37-$L$11,0)</f>
        <v>0</v>
      </c>
      <c r="T37" s="61" t="n">
        <f aca="false">ROUND(R37*H37,2)</f>
        <v>0</v>
      </c>
      <c r="U37" s="65" t="n">
        <f aca="false">ROUND(S37*H37,2)</f>
        <v>0</v>
      </c>
      <c r="V37" s="66" t="n">
        <f aca="false">Q80</f>
        <v>29158</v>
      </c>
      <c r="W37" s="61" t="n">
        <f aca="false">R80</f>
        <v>180261.02</v>
      </c>
      <c r="X37" s="52" t="n">
        <v>0</v>
      </c>
      <c r="Y37" s="52" t="n">
        <f aca="false">X37</f>
        <v>0</v>
      </c>
      <c r="Z37" s="61" t="n">
        <f aca="false">($E$7+$H$59)*Y37</f>
        <v>0</v>
      </c>
    </row>
    <row r="38" customFormat="false" ht="12.75" hidden="false" customHeight="false" outlineLevel="0" collapsed="false">
      <c r="A38" s="35" t="n">
        <v>36944</v>
      </c>
      <c r="B38" s="52" t="n">
        <v>29825</v>
      </c>
      <c r="C38" s="53" t="n">
        <f aca="false">Q81</f>
        <v>29542</v>
      </c>
      <c r="D38" s="54" t="n">
        <f aca="false">ROUND(C38*1.03,0)</f>
        <v>30428</v>
      </c>
      <c r="E38" s="54" t="n">
        <f aca="false">IF(B38-D38&gt;0,B38-D38,0)</f>
        <v>0</v>
      </c>
      <c r="F38" s="54" t="n">
        <f aca="false">ROUND(B38*1.03,0)</f>
        <v>30720</v>
      </c>
      <c r="G38" s="55"/>
      <c r="H38" s="56" t="n">
        <f aca="false">IF(C38-F38&gt;0,C38-F38,0)</f>
        <v>0</v>
      </c>
      <c r="I38" s="57" t="n">
        <f aca="false">(B38-E38)</f>
        <v>29825</v>
      </c>
      <c r="J38" s="58" t="n">
        <f aca="false">E38</f>
        <v>0</v>
      </c>
      <c r="K38" s="59" t="n">
        <f aca="false">SUM($L$11-0.04)</f>
        <v>6.2</v>
      </c>
      <c r="L38" s="60" t="n">
        <f aca="false">P38-0.02</f>
        <v>5.24</v>
      </c>
      <c r="M38" s="61" t="n">
        <f aca="false">ROUND(L38*J38,2)</f>
        <v>0</v>
      </c>
      <c r="N38" s="61" t="n">
        <f aca="false">ROUND(K38*I38,2)</f>
        <v>184915</v>
      </c>
      <c r="O38" s="62" t="n">
        <f aca="false">SUM(M38:N38)</f>
        <v>184915</v>
      </c>
      <c r="P38" s="63" t="n">
        <v>5.26</v>
      </c>
      <c r="Q38" s="60" t="n">
        <f aca="false">P38-0.05</f>
        <v>5.21</v>
      </c>
      <c r="R38" s="48" t="n">
        <f aca="false">IF($L$11-Q38&gt;0,$L$11-Q38,0)</f>
        <v>1.03</v>
      </c>
      <c r="S38" s="64" t="n">
        <f aca="false">IF(Q38-$L$11&gt;0,Q38-$L$11,0)</f>
        <v>0</v>
      </c>
      <c r="T38" s="61" t="n">
        <f aca="false">ROUND(R38*H38,2)</f>
        <v>0</v>
      </c>
      <c r="U38" s="65" t="n">
        <f aca="false">ROUND(S38*H38,2)</f>
        <v>0</v>
      </c>
      <c r="V38" s="66" t="n">
        <f aca="false">Q81</f>
        <v>29542</v>
      </c>
      <c r="W38" s="61" t="n">
        <f aca="false">R81</f>
        <v>182637.98</v>
      </c>
      <c r="X38" s="52" t="n">
        <v>113</v>
      </c>
      <c r="Y38" s="52" t="n">
        <f aca="false">X38</f>
        <v>113</v>
      </c>
      <c r="Z38" s="61" t="n">
        <f aca="false">($E$7+$H$59)*Y38</f>
        <v>698.34</v>
      </c>
    </row>
    <row r="39" customFormat="false" ht="12.75" hidden="false" customHeight="false" outlineLevel="0" collapsed="false">
      <c r="A39" s="35" t="n">
        <v>36945</v>
      </c>
      <c r="B39" s="67" t="n">
        <v>29769</v>
      </c>
      <c r="C39" s="68" t="n">
        <f aca="false">Q82</f>
        <v>29986</v>
      </c>
      <c r="D39" s="69" t="n">
        <f aca="false">ROUND(C39*1.03,0)</f>
        <v>30886</v>
      </c>
      <c r="E39" s="69" t="n">
        <f aca="false">IF(B39-D39&gt;0,B39-D39,0)</f>
        <v>0</v>
      </c>
      <c r="F39" s="69" t="n">
        <f aca="false">ROUND(B39*1.03,0)</f>
        <v>30662</v>
      </c>
      <c r="G39" s="70"/>
      <c r="H39" s="71" t="n">
        <f aca="false">IF(C39-F39&gt;0,C39-F39,0)</f>
        <v>0</v>
      </c>
      <c r="I39" s="72" t="n">
        <f aca="false">(B39-E39)</f>
        <v>29769</v>
      </c>
      <c r="J39" s="73" t="n">
        <f aca="false">E39</f>
        <v>0</v>
      </c>
      <c r="K39" s="74" t="n">
        <f aca="false">SUM($L$11-0.04)</f>
        <v>6.2</v>
      </c>
      <c r="L39" s="75" t="n">
        <f aca="false">P39-0.02</f>
        <v>5.135</v>
      </c>
      <c r="M39" s="76" t="n">
        <f aca="false">ROUND(L39*J39,2)</f>
        <v>0</v>
      </c>
      <c r="N39" s="76" t="n">
        <f aca="false">ROUND(K39*I39,2)</f>
        <v>184567.8</v>
      </c>
      <c r="O39" s="77" t="n">
        <f aca="false">SUM(M39:N39)</f>
        <v>184567.8</v>
      </c>
      <c r="P39" s="78" t="n">
        <v>5.155</v>
      </c>
      <c r="Q39" s="75" t="n">
        <f aca="false">P39-0.05</f>
        <v>5.105</v>
      </c>
      <c r="R39" s="79" t="n">
        <f aca="false">IF($L$11-Q39&gt;0,$L$11-Q39,0)</f>
        <v>1.135</v>
      </c>
      <c r="S39" s="80" t="n">
        <f aca="false">IF(Q39-$L$11&gt;0,Q39-$L$11,0)</f>
        <v>0</v>
      </c>
      <c r="T39" s="76" t="n">
        <f aca="false">ROUND(R39*H39,2)</f>
        <v>0</v>
      </c>
      <c r="U39" s="81" t="n">
        <f aca="false">ROUND(S39*H39,2)</f>
        <v>0</v>
      </c>
      <c r="V39" s="82" t="n">
        <f aca="false">Q82</f>
        <v>29986</v>
      </c>
      <c r="W39" s="76" t="n">
        <f aca="false">R82</f>
        <v>185386.34</v>
      </c>
      <c r="X39" s="67" t="n">
        <v>0</v>
      </c>
      <c r="Y39" s="67" t="n">
        <f aca="false">X39</f>
        <v>0</v>
      </c>
      <c r="Z39" s="76" t="n">
        <f aca="false">($E$7+$H$59)*Y39</f>
        <v>0</v>
      </c>
    </row>
    <row r="40" customFormat="false" ht="12.75" hidden="false" customHeight="false" outlineLevel="0" collapsed="false">
      <c r="A40" s="35" t="n">
        <v>36946</v>
      </c>
      <c r="B40" s="67" t="n">
        <v>29747</v>
      </c>
      <c r="C40" s="68" t="n">
        <f aca="false">Q83</f>
        <v>29986</v>
      </c>
      <c r="D40" s="69" t="n">
        <f aca="false">ROUND(C40*1.03,0)</f>
        <v>30886</v>
      </c>
      <c r="E40" s="69" t="n">
        <f aca="false">IF(B40-D40&gt;0,B40-D40,0)</f>
        <v>0</v>
      </c>
      <c r="F40" s="69" t="n">
        <f aca="false">ROUND(B40*1.03,0)</f>
        <v>30639</v>
      </c>
      <c r="G40" s="70"/>
      <c r="H40" s="71" t="n">
        <f aca="false">IF(C40-F40&gt;0,C40-F40,0)</f>
        <v>0</v>
      </c>
      <c r="I40" s="72" t="n">
        <f aca="false">(B40-E40)</f>
        <v>29747</v>
      </c>
      <c r="J40" s="73" t="n">
        <f aca="false">E40</f>
        <v>0</v>
      </c>
      <c r="K40" s="74" t="n">
        <f aca="false">SUM($L$11-0.04)</f>
        <v>6.2</v>
      </c>
      <c r="L40" s="75" t="n">
        <f aca="false">P40-0.02</f>
        <v>5.035</v>
      </c>
      <c r="M40" s="76" t="n">
        <f aca="false">ROUND(L40*J40,2)</f>
        <v>0</v>
      </c>
      <c r="N40" s="76" t="n">
        <f aca="false">ROUND(K40*I40,2)</f>
        <v>184431.4</v>
      </c>
      <c r="O40" s="77" t="n">
        <f aca="false">SUM(M40:N40)</f>
        <v>184431.4</v>
      </c>
      <c r="P40" s="78" t="n">
        <v>5.055</v>
      </c>
      <c r="Q40" s="75" t="n">
        <f aca="false">P40-0.05</f>
        <v>5.005</v>
      </c>
      <c r="R40" s="79" t="n">
        <f aca="false">IF($L$11-Q40&gt;0,$L$11-Q40,0)</f>
        <v>1.235</v>
      </c>
      <c r="S40" s="80" t="n">
        <f aca="false">IF(Q40-$L$11&gt;0,Q40-$L$11,0)</f>
        <v>0</v>
      </c>
      <c r="T40" s="76" t="n">
        <f aca="false">ROUND(R40*H40,2)</f>
        <v>0</v>
      </c>
      <c r="U40" s="81" t="n">
        <f aca="false">ROUND(S40*H40,2)</f>
        <v>0</v>
      </c>
      <c r="V40" s="82" t="n">
        <f aca="false">Q83</f>
        <v>29986</v>
      </c>
      <c r="W40" s="76" t="n">
        <f aca="false">R83</f>
        <v>185386.34</v>
      </c>
      <c r="X40" s="67" t="n">
        <v>0</v>
      </c>
      <c r="Y40" s="67" t="n">
        <f aca="false">X40</f>
        <v>0</v>
      </c>
      <c r="Z40" s="76" t="n">
        <f aca="false">($E$7+$H$59)*Y40</f>
        <v>0</v>
      </c>
    </row>
    <row r="41" customFormat="false" ht="12.75" hidden="false" customHeight="false" outlineLevel="0" collapsed="false">
      <c r="A41" s="35" t="n">
        <v>36947</v>
      </c>
      <c r="B41" s="52" t="n">
        <v>29752</v>
      </c>
      <c r="C41" s="53" t="n">
        <f aca="false">Q84</f>
        <v>29686</v>
      </c>
      <c r="D41" s="54" t="n">
        <f aca="false">ROUND(C41*1.03,0)</f>
        <v>30577</v>
      </c>
      <c r="E41" s="54" t="n">
        <f aca="false">IF(B41-D41&gt;0,B41-D41,0)</f>
        <v>0</v>
      </c>
      <c r="F41" s="54" t="n">
        <f aca="false">ROUND(B41*1.03,0)</f>
        <v>30645</v>
      </c>
      <c r="G41" s="55"/>
      <c r="H41" s="56" t="n">
        <f aca="false">IF(C41-F41&gt;0,C41-F41,0)</f>
        <v>0</v>
      </c>
      <c r="I41" s="57" t="n">
        <f aca="false">(B41-E41)</f>
        <v>29752</v>
      </c>
      <c r="J41" s="58" t="n">
        <f aca="false">E41</f>
        <v>0</v>
      </c>
      <c r="K41" s="59" t="n">
        <f aca="false">SUM($L$11-0.04)</f>
        <v>6.2</v>
      </c>
      <c r="L41" s="60" t="n">
        <f aca="false">P41-0.02</f>
        <v>5.035</v>
      </c>
      <c r="M41" s="61" t="n">
        <f aca="false">ROUND(L41*J41,2)</f>
        <v>0</v>
      </c>
      <c r="N41" s="61" t="n">
        <f aca="false">ROUND(K41*I41,2)</f>
        <v>184462.4</v>
      </c>
      <c r="O41" s="62" t="n">
        <f aca="false">SUM(M41:N41)</f>
        <v>184462.4</v>
      </c>
      <c r="P41" s="63" t="n">
        <v>5.055</v>
      </c>
      <c r="Q41" s="60" t="n">
        <f aca="false">P41-0.05</f>
        <v>5.005</v>
      </c>
      <c r="R41" s="48" t="n">
        <f aca="false">IF($L$11-Q41&gt;0,$L$11-Q41,0)</f>
        <v>1.235</v>
      </c>
      <c r="S41" s="64" t="n">
        <f aca="false">IF(Q41-$L$11&gt;0,Q41-$L$11,0)</f>
        <v>0</v>
      </c>
      <c r="T41" s="61" t="n">
        <f aca="false">ROUND(R41*H41,2)</f>
        <v>0</v>
      </c>
      <c r="U41" s="65" t="n">
        <f aca="false">ROUND(S41*H41,2)</f>
        <v>0</v>
      </c>
      <c r="V41" s="66" t="n">
        <f aca="false">Q84</f>
        <v>29686</v>
      </c>
      <c r="W41" s="61" t="n">
        <f aca="false">R84</f>
        <v>183529.34</v>
      </c>
      <c r="X41" s="52" t="n">
        <v>58</v>
      </c>
      <c r="Y41" s="52" t="n">
        <f aca="false">X41</f>
        <v>58</v>
      </c>
      <c r="Z41" s="61" t="n">
        <f aca="false">($E$7+$H$59)*Y41</f>
        <v>358.44</v>
      </c>
    </row>
    <row r="42" customFormat="false" ht="12.75" hidden="false" customHeight="false" outlineLevel="0" collapsed="false">
      <c r="A42" s="35" t="n">
        <v>36948</v>
      </c>
      <c r="B42" s="52" t="n">
        <v>29744</v>
      </c>
      <c r="C42" s="53" t="n">
        <f aca="false">Q85</f>
        <v>29901</v>
      </c>
      <c r="D42" s="54" t="n">
        <f aca="false">ROUND(C42*1.03,0)</f>
        <v>30798</v>
      </c>
      <c r="E42" s="54" t="n">
        <f aca="false">IF(B42-D42&gt;0,B42-D42,0)</f>
        <v>0</v>
      </c>
      <c r="F42" s="54" t="n">
        <f aca="false">ROUND(B42*1.03,0)</f>
        <v>30636</v>
      </c>
      <c r="G42" s="55"/>
      <c r="H42" s="56" t="n">
        <f aca="false">IF(C42-F42&gt;0,C42-F42,0)</f>
        <v>0</v>
      </c>
      <c r="I42" s="57" t="n">
        <f aca="false">(B42-E42)</f>
        <v>29744</v>
      </c>
      <c r="J42" s="58" t="n">
        <f aca="false">E42</f>
        <v>0</v>
      </c>
      <c r="K42" s="59" t="n">
        <f aca="false">SUM($L$11-0.04)</f>
        <v>6.2</v>
      </c>
      <c r="L42" s="60" t="n">
        <f aca="false">P42-0.02</f>
        <v>5.035</v>
      </c>
      <c r="M42" s="61" t="n">
        <f aca="false">ROUND(L42*J42,2)</f>
        <v>0</v>
      </c>
      <c r="N42" s="61" t="n">
        <f aca="false">ROUND(K42*I42,2)</f>
        <v>184412.8</v>
      </c>
      <c r="O42" s="62" t="n">
        <f aca="false">SUM(M42:N42)</f>
        <v>184412.8</v>
      </c>
      <c r="P42" s="63" t="n">
        <v>5.055</v>
      </c>
      <c r="Q42" s="60" t="n">
        <f aca="false">P42-0.05</f>
        <v>5.005</v>
      </c>
      <c r="R42" s="48" t="n">
        <f aca="false">IF($L$11-Q42&gt;0,$L$11-Q42,0)</f>
        <v>1.235</v>
      </c>
      <c r="S42" s="64" t="n">
        <f aca="false">IF(Q42-$L$11&gt;0,Q42-$L$11,0)</f>
        <v>0</v>
      </c>
      <c r="T42" s="61" t="n">
        <f aca="false">ROUND(R42*H42,2)</f>
        <v>0</v>
      </c>
      <c r="U42" s="65" t="n">
        <f aca="false">ROUND(S42*H42,2)</f>
        <v>0</v>
      </c>
      <c r="V42" s="66" t="n">
        <f aca="false">Q85</f>
        <v>29901</v>
      </c>
      <c r="W42" s="61" t="n">
        <f aca="false">R85</f>
        <v>184860.19</v>
      </c>
      <c r="X42" s="52" t="n">
        <v>100</v>
      </c>
      <c r="Y42" s="52" t="n">
        <f aca="false">X42</f>
        <v>100</v>
      </c>
      <c r="Z42" s="61" t="n">
        <f aca="false">($E$7+$H$59)*Y42</f>
        <v>618</v>
      </c>
    </row>
    <row r="43" customFormat="false" ht="12.75" hidden="false" customHeight="false" outlineLevel="0" collapsed="false">
      <c r="A43" s="35" t="n">
        <v>36949</v>
      </c>
      <c r="B43" s="52" t="n">
        <v>29625</v>
      </c>
      <c r="C43" s="53" t="n">
        <f aca="false">Q86</f>
        <v>30997</v>
      </c>
      <c r="D43" s="54" t="n">
        <f aca="false">ROUND(C43*1.03,0)</f>
        <v>31927</v>
      </c>
      <c r="E43" s="54" t="n">
        <f aca="false">IF(B43-D43&gt;0,B43-D43,0)</f>
        <v>0</v>
      </c>
      <c r="F43" s="54" t="n">
        <f aca="false">ROUND(B43*1.03,0)</f>
        <v>30514</v>
      </c>
      <c r="G43" s="55"/>
      <c r="H43" s="56" t="n">
        <f aca="false">IF(C43-F43&gt;0,C43-F43,0)</f>
        <v>483</v>
      </c>
      <c r="I43" s="57" t="n">
        <f aca="false">(B43-E43)</f>
        <v>29625</v>
      </c>
      <c r="J43" s="58" t="n">
        <f aca="false">E43</f>
        <v>0</v>
      </c>
      <c r="K43" s="59" t="n">
        <f aca="false">SUM($L$11-0.04)</f>
        <v>6.2</v>
      </c>
      <c r="L43" s="60" t="n">
        <f aca="false">P43-0.02</f>
        <v>5.1</v>
      </c>
      <c r="M43" s="61" t="n">
        <f aca="false">ROUND(L43*J43,2)</f>
        <v>0</v>
      </c>
      <c r="N43" s="61" t="n">
        <f aca="false">ROUND(K43*I43,2)</f>
        <v>183675</v>
      </c>
      <c r="O43" s="62" t="n">
        <f aca="false">SUM(M43:N43)</f>
        <v>183675</v>
      </c>
      <c r="P43" s="63" t="n">
        <v>5.12</v>
      </c>
      <c r="Q43" s="60" t="n">
        <f aca="false">P43-0.05</f>
        <v>5.07</v>
      </c>
      <c r="R43" s="48" t="n">
        <f aca="false">IF($L$11-Q43&gt;0,$L$11-Q43,0)</f>
        <v>1.17</v>
      </c>
      <c r="S43" s="64" t="n">
        <f aca="false">IF(Q43-$L$11&gt;0,Q43-$L$11,0)</f>
        <v>0</v>
      </c>
      <c r="T43" s="61" t="n">
        <f aca="false">ROUND(R43*H43,2)</f>
        <v>565.11</v>
      </c>
      <c r="U43" s="65" t="n">
        <f aca="false">ROUND(S43*H43,2)</f>
        <v>0</v>
      </c>
      <c r="V43" s="66" t="n">
        <f aca="false">Q86</f>
        <v>30997</v>
      </c>
      <c r="W43" s="61" t="n">
        <f aca="false">R86</f>
        <v>191644.43</v>
      </c>
      <c r="X43" s="52" t="n">
        <v>82</v>
      </c>
      <c r="Y43" s="52" t="n">
        <f aca="false">X43</f>
        <v>82</v>
      </c>
      <c r="Z43" s="61" t="n">
        <f aca="false">($E$7+$H$59)*Y43</f>
        <v>506.76</v>
      </c>
    </row>
    <row r="44" customFormat="false" ht="12.75" hidden="false" customHeight="false" outlineLevel="0" collapsed="false">
      <c r="A44" s="35" t="n">
        <v>36950</v>
      </c>
      <c r="B44" s="67" t="n">
        <v>29532</v>
      </c>
      <c r="C44" s="68" t="n">
        <f aca="false">Q87</f>
        <v>30208</v>
      </c>
      <c r="D44" s="69" t="n">
        <f aca="false">ROUND(C44*1.03,0)</f>
        <v>31114</v>
      </c>
      <c r="E44" s="69" t="n">
        <f aca="false">IF(B44-D44&gt;0,B44-D44,0)</f>
        <v>0</v>
      </c>
      <c r="F44" s="69" t="n">
        <f aca="false">ROUND(B44*1.03,0)</f>
        <v>30418</v>
      </c>
      <c r="G44" s="70"/>
      <c r="H44" s="71" t="n">
        <f aca="false">IF(C44-F44&gt;0,C44-F44,0)</f>
        <v>0</v>
      </c>
      <c r="I44" s="72" t="n">
        <f aca="false">(B44-E44)</f>
        <v>29532</v>
      </c>
      <c r="J44" s="73" t="n">
        <f aca="false">E44</f>
        <v>0</v>
      </c>
      <c r="K44" s="74" t="n">
        <f aca="false">SUM($L$11-0.04)</f>
        <v>6.2</v>
      </c>
      <c r="L44" s="75" t="n">
        <f aca="false">P44-0.02</f>
        <v>5.19</v>
      </c>
      <c r="M44" s="76" t="n">
        <f aca="false">ROUND(L44*J44,2)</f>
        <v>0</v>
      </c>
      <c r="N44" s="76" t="n">
        <f aca="false">ROUND(K44*I44,2)</f>
        <v>183098.4</v>
      </c>
      <c r="O44" s="77" t="n">
        <f aca="false">SUM(M44:N44)</f>
        <v>183098.4</v>
      </c>
      <c r="P44" s="78" t="n">
        <v>5.21</v>
      </c>
      <c r="Q44" s="75" t="n">
        <f aca="false">P44-0.05</f>
        <v>5.16</v>
      </c>
      <c r="R44" s="79" t="n">
        <f aca="false">IF($L$11-Q44&gt;0,$L$11-Q44,0)</f>
        <v>1.08</v>
      </c>
      <c r="S44" s="80" t="n">
        <f aca="false">IF(Q44-$L$11&gt;0,Q44-$L$11,0)</f>
        <v>0</v>
      </c>
      <c r="T44" s="76" t="n">
        <f aca="false">ROUND(R44*H44,2)</f>
        <v>0</v>
      </c>
      <c r="U44" s="81" t="n">
        <f aca="false">ROUND(S44*H44,2)</f>
        <v>0</v>
      </c>
      <c r="V44" s="82" t="n">
        <f aca="false">Q87</f>
        <v>30208</v>
      </c>
      <c r="W44" s="76" t="n">
        <f aca="false">R87</f>
        <v>186760.52</v>
      </c>
      <c r="X44" s="67" t="n">
        <v>108</v>
      </c>
      <c r="Y44" s="67" t="n">
        <f aca="false">X44</f>
        <v>108</v>
      </c>
      <c r="Z44" s="76" t="n">
        <f aca="false">($E$7+$H$59)*Y44</f>
        <v>667.44</v>
      </c>
    </row>
    <row r="45" customFormat="false" ht="12.75" hidden="false" customHeight="false" outlineLevel="0" collapsed="false">
      <c r="A45" s="35"/>
      <c r="B45" s="52"/>
      <c r="C45" s="53"/>
      <c r="D45" s="54"/>
      <c r="E45" s="54"/>
      <c r="F45" s="54"/>
      <c r="G45" s="55"/>
      <c r="H45" s="56"/>
      <c r="I45" s="57"/>
      <c r="J45" s="58"/>
      <c r="K45" s="59"/>
      <c r="L45" s="60"/>
      <c r="M45" s="61"/>
      <c r="N45" s="61"/>
      <c r="O45" s="62"/>
      <c r="P45" s="63"/>
      <c r="Q45" s="60"/>
      <c r="R45" s="48"/>
      <c r="S45" s="64"/>
      <c r="T45" s="61"/>
      <c r="U45" s="65"/>
      <c r="V45" s="66"/>
      <c r="W45" s="61"/>
      <c r="X45" s="52"/>
      <c r="Y45" s="52"/>
      <c r="Z45" s="61"/>
    </row>
    <row r="46" customFormat="false" ht="12.75" hidden="false" customHeight="false" outlineLevel="0" collapsed="false">
      <c r="A46" s="35"/>
      <c r="B46" s="52"/>
      <c r="C46" s="53"/>
      <c r="D46" s="54"/>
      <c r="E46" s="54"/>
      <c r="F46" s="54"/>
      <c r="G46" s="55"/>
      <c r="H46" s="56"/>
      <c r="I46" s="57"/>
      <c r="J46" s="58"/>
      <c r="K46" s="59"/>
      <c r="L46" s="60"/>
      <c r="M46" s="61"/>
      <c r="N46" s="61"/>
      <c r="O46" s="62"/>
      <c r="P46" s="63"/>
      <c r="Q46" s="60"/>
      <c r="R46" s="48"/>
      <c r="S46" s="64"/>
      <c r="T46" s="61"/>
      <c r="U46" s="65"/>
      <c r="V46" s="66"/>
      <c r="W46" s="61"/>
      <c r="X46" s="52"/>
      <c r="Y46" s="52"/>
      <c r="Z46" s="61"/>
    </row>
    <row r="47" customFormat="false" ht="12.75" hidden="false" customHeight="false" outlineLevel="0" collapsed="false">
      <c r="A47" s="35"/>
      <c r="B47" s="52"/>
      <c r="C47" s="53"/>
      <c r="D47" s="54"/>
      <c r="E47" s="54"/>
      <c r="F47" s="54"/>
      <c r="G47" s="55"/>
      <c r="H47" s="56"/>
      <c r="I47" s="57"/>
      <c r="J47" s="58"/>
      <c r="K47" s="59"/>
      <c r="L47" s="60"/>
      <c r="M47" s="61"/>
      <c r="N47" s="61"/>
      <c r="O47" s="62"/>
      <c r="P47" s="63"/>
      <c r="Q47" s="60"/>
      <c r="R47" s="48"/>
      <c r="S47" s="64"/>
      <c r="T47" s="61"/>
      <c r="U47" s="65"/>
      <c r="V47" s="66"/>
      <c r="W47" s="61"/>
      <c r="X47" s="52"/>
      <c r="Y47" s="52"/>
      <c r="Z47" s="61"/>
    </row>
    <row r="48" customFormat="false" ht="13.5" hidden="false" customHeight="false" outlineLevel="0" collapsed="false">
      <c r="B48" s="83" t="n">
        <f aca="false">SUM(B17:B47)</f>
        <v>927606</v>
      </c>
      <c r="C48" s="84" t="n">
        <f aca="false">SUM(C17:C47)</f>
        <v>940874</v>
      </c>
      <c r="D48" s="84"/>
      <c r="E48" s="84"/>
      <c r="F48" s="84"/>
      <c r="G48" s="85"/>
      <c r="H48" s="86" t="n">
        <f aca="false">SUM(H17:H47)</f>
        <v>19916</v>
      </c>
      <c r="I48" s="87" t="n">
        <f aca="false">SUM(I17:I47)</f>
        <v>922190</v>
      </c>
      <c r="J48" s="88" t="n">
        <f aca="false">SUM(J17:J47)</f>
        <v>5416</v>
      </c>
      <c r="K48" s="84"/>
      <c r="L48" s="84"/>
      <c r="M48" s="89" t="n">
        <f aca="false">SUM(M17:M47)</f>
        <v>32302.84</v>
      </c>
      <c r="N48" s="90" t="n">
        <f aca="false">SUM(N17:N47)</f>
        <v>5717578</v>
      </c>
      <c r="O48" s="91" t="n">
        <f aca="false">SUM(O17:O47)</f>
        <v>5749880.84</v>
      </c>
      <c r="P48" s="92"/>
      <c r="Q48" s="84"/>
      <c r="R48" s="84"/>
      <c r="S48" s="84"/>
      <c r="T48" s="89" t="n">
        <f aca="false">SUM(T17:T47)</f>
        <v>13179.53</v>
      </c>
      <c r="U48" s="91" t="n">
        <f aca="false">SUM(U17:U47)</f>
        <v>0</v>
      </c>
      <c r="V48" s="83" t="n">
        <f aca="false">Q91</f>
        <v>940874</v>
      </c>
      <c r="W48" s="89" t="n">
        <f aca="false">R91</f>
        <v>5816604.06</v>
      </c>
      <c r="X48" s="83" t="n">
        <f aca="false">SUM(X17:X47)</f>
        <v>1131</v>
      </c>
      <c r="Y48" s="83" t="n">
        <f aca="false">SUM(Y17:Y47)</f>
        <v>1131</v>
      </c>
      <c r="Z48" s="93" t="n">
        <f aca="false">SUM(Z17:Z47)</f>
        <v>6989.58</v>
      </c>
    </row>
    <row r="49" customFormat="false" ht="13.5" hidden="false" customHeight="false" outlineLevel="0" collapsed="false">
      <c r="B49" s="17"/>
      <c r="C49" s="17"/>
      <c r="D49" s="17"/>
      <c r="E49" s="17"/>
      <c r="F49" s="94" t="n">
        <f aca="false">SUM(F17:F48)</f>
        <v>955435</v>
      </c>
      <c r="G49" s="17"/>
      <c r="H49" s="17"/>
      <c r="I49" s="95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96"/>
    </row>
    <row r="50" customFormat="false" ht="12.75" hidden="false" customHeight="false" outlineLevel="0" collapsed="false">
      <c r="B50" s="17"/>
      <c r="C50" s="17"/>
      <c r="D50" s="17"/>
      <c r="E50" s="17"/>
      <c r="F50" s="17"/>
      <c r="G50" s="17"/>
      <c r="H50" s="17"/>
      <c r="I50" s="0" t="s">
        <v>57</v>
      </c>
      <c r="J50" s="94" t="n">
        <f aca="false">I48</f>
        <v>922190</v>
      </c>
      <c r="K50" s="97" t="n">
        <f aca="false">N48</f>
        <v>5717578</v>
      </c>
      <c r="L50" s="17" t="s">
        <v>58</v>
      </c>
      <c r="M50" s="98" t="n">
        <f aca="false">C48-H48</f>
        <v>920958</v>
      </c>
      <c r="N50" s="97" t="n">
        <f aca="false">W48</f>
        <v>5816604.06</v>
      </c>
      <c r="O50" s="17"/>
      <c r="P50" s="17"/>
      <c r="Q50" s="17" t="s">
        <v>56</v>
      </c>
      <c r="R50" s="17" t="s">
        <v>59</v>
      </c>
      <c r="S50" s="17"/>
      <c r="T50" s="17"/>
      <c r="U50" s="96"/>
      <c r="V50" s="0" t="str">
        <f aca="false">Q93</f>
        <v>Avg. Price</v>
      </c>
      <c r="W50" s="99" t="n">
        <f aca="false">R93</f>
        <v>6.18212859532732</v>
      </c>
    </row>
    <row r="51" customFormat="false" ht="12.75" hidden="false" customHeight="false" outlineLevel="0" collapsed="false">
      <c r="B51" s="17"/>
      <c r="C51" s="17"/>
      <c r="D51" s="17"/>
      <c r="E51" s="17"/>
      <c r="F51" s="17"/>
      <c r="G51" s="17"/>
      <c r="H51" s="17"/>
      <c r="I51" s="17" t="s">
        <v>60</v>
      </c>
      <c r="J51" s="100" t="n">
        <f aca="false">J48</f>
        <v>5416</v>
      </c>
      <c r="K51" s="97" t="n">
        <f aca="false">M48</f>
        <v>32302.84</v>
      </c>
      <c r="L51" s="17" t="s">
        <v>61</v>
      </c>
      <c r="M51" s="101" t="n">
        <f aca="false">H48</f>
        <v>19916</v>
      </c>
      <c r="N51" s="97" t="n">
        <f aca="false">U48</f>
        <v>0</v>
      </c>
      <c r="O51" s="17"/>
      <c r="P51" s="17"/>
      <c r="Q51" s="17" t="s">
        <v>62</v>
      </c>
      <c r="R51" s="17" t="s">
        <v>63</v>
      </c>
      <c r="S51" s="17"/>
      <c r="T51" s="17"/>
      <c r="U51" s="17"/>
    </row>
    <row r="52" customFormat="false" ht="13.5" hidden="false" customHeight="false" outlineLevel="0" collapsed="false">
      <c r="B52" s="17"/>
      <c r="C52" s="17"/>
      <c r="D52" s="17"/>
      <c r="E52" s="17"/>
      <c r="F52" s="17"/>
      <c r="G52" s="17"/>
      <c r="H52" s="17"/>
      <c r="I52" s="0" t="s">
        <v>64</v>
      </c>
      <c r="K52" s="99" t="n">
        <f aca="false">T48</f>
        <v>13179.53</v>
      </c>
      <c r="L52" s="17" t="s">
        <v>65</v>
      </c>
      <c r="M52" s="102" t="n">
        <f aca="false">SUM(M50:M51)</f>
        <v>940874</v>
      </c>
      <c r="N52" s="103" t="n">
        <f aca="false">SUM(N50:N51)</f>
        <v>5816604.06</v>
      </c>
      <c r="O52" s="17"/>
      <c r="P52" s="17" t="s">
        <v>62</v>
      </c>
      <c r="Q52" s="104" t="n">
        <f aca="false">J53-M54</f>
        <v>-12137</v>
      </c>
      <c r="R52" s="103" t="n">
        <f aca="false">K53-N54</f>
        <v>-46554.1100000003</v>
      </c>
      <c r="S52" s="17"/>
      <c r="T52" s="17"/>
      <c r="U52" s="17"/>
    </row>
    <row r="53" customFormat="false" ht="14.25" hidden="false" customHeight="false" outlineLevel="0" collapsed="false">
      <c r="B53" s="17"/>
      <c r="C53" s="17"/>
      <c r="D53" s="17"/>
      <c r="E53" s="17"/>
      <c r="F53" s="17"/>
      <c r="G53" s="17"/>
      <c r="H53" s="17"/>
      <c r="I53" s="17" t="s">
        <v>66</v>
      </c>
      <c r="J53" s="105" t="n">
        <f aca="false">SUM(I48:J48)</f>
        <v>927606</v>
      </c>
      <c r="K53" s="103" t="n">
        <f aca="false">SUM(K50:K52)</f>
        <v>5763060.37</v>
      </c>
      <c r="L53" s="17" t="s">
        <v>67</v>
      </c>
      <c r="M53" s="94" t="n">
        <f aca="false">-Y48</f>
        <v>-1131</v>
      </c>
      <c r="N53" s="106" t="n">
        <f aca="false">-Z48</f>
        <v>-6989.58</v>
      </c>
      <c r="O53" s="17"/>
      <c r="P53" s="17"/>
      <c r="Q53" s="17"/>
      <c r="R53" s="17"/>
      <c r="S53" s="17"/>
      <c r="T53" s="17"/>
      <c r="U53" s="17"/>
    </row>
    <row r="54" customFormat="false" ht="13.5" hidden="false" customHeight="false" outlineLevel="0" collapsed="false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 t="s">
        <v>68</v>
      </c>
      <c r="M54" s="100" t="n">
        <f aca="false">SUM(M52:M53)</f>
        <v>939743</v>
      </c>
      <c r="N54" s="97" t="n">
        <f aca="false">SUM(N52:N53)</f>
        <v>5809614.48</v>
      </c>
      <c r="O54" s="17"/>
      <c r="P54" s="17"/>
      <c r="Q54" s="100" t="n">
        <f aca="false">J53-M54-Q52</f>
        <v>0</v>
      </c>
      <c r="R54" s="17"/>
      <c r="S54" s="17"/>
      <c r="T54" s="17"/>
      <c r="U54" s="17"/>
    </row>
    <row r="55" customFormat="false" ht="12.75" hidden="false" customHeight="false" outlineLevel="0" collapsed="false">
      <c r="B55" s="107" t="s">
        <v>69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26"/>
      <c r="C57" s="26" t="s">
        <v>70</v>
      </c>
      <c r="D57" s="26"/>
      <c r="E57" s="26" t="s">
        <v>70</v>
      </c>
      <c r="F57" s="26"/>
      <c r="G57" s="108" t="s">
        <v>71</v>
      </c>
      <c r="H57" s="26" t="s">
        <v>70</v>
      </c>
      <c r="I57" s="26"/>
      <c r="J57" s="26" t="s">
        <v>70</v>
      </c>
      <c r="K57" s="26"/>
      <c r="L57" s="26" t="s">
        <v>70</v>
      </c>
      <c r="M57" s="26"/>
      <c r="N57" s="26" t="s">
        <v>70</v>
      </c>
      <c r="O57" s="26"/>
      <c r="P57" s="26" t="s">
        <v>70</v>
      </c>
      <c r="Q57" s="26" t="s">
        <v>16</v>
      </c>
      <c r="R57" s="26" t="s">
        <v>16</v>
      </c>
    </row>
    <row r="58" customFormat="false" ht="12.75" hidden="false" customHeight="false" outlineLevel="0" collapsed="false">
      <c r="B58" s="109" t="s">
        <v>49</v>
      </c>
      <c r="C58" s="110" t="s">
        <v>31</v>
      </c>
      <c r="D58" s="109" t="s">
        <v>72</v>
      </c>
      <c r="E58" s="110" t="s">
        <v>32</v>
      </c>
      <c r="F58" s="109" t="s">
        <v>73</v>
      </c>
      <c r="G58" s="111" t="s">
        <v>74</v>
      </c>
      <c r="H58" s="110" t="s">
        <v>32</v>
      </c>
      <c r="I58" s="109" t="s">
        <v>75</v>
      </c>
      <c r="J58" s="110" t="s">
        <v>32</v>
      </c>
      <c r="K58" s="109" t="s">
        <v>76</v>
      </c>
      <c r="L58" s="110" t="s">
        <v>32</v>
      </c>
      <c r="M58" s="109" t="s">
        <v>77</v>
      </c>
      <c r="N58" s="110" t="s">
        <v>32</v>
      </c>
      <c r="O58" s="109" t="s">
        <v>78</v>
      </c>
      <c r="P58" s="112" t="s">
        <v>32</v>
      </c>
      <c r="Q58" s="29" t="s">
        <v>48</v>
      </c>
      <c r="R58" s="29" t="s">
        <v>30</v>
      </c>
    </row>
    <row r="59" customFormat="false" ht="13.5" hidden="false" customHeight="false" outlineLevel="0" collapsed="false">
      <c r="B59" s="113" t="s">
        <v>79</v>
      </c>
      <c r="C59" s="33" t="n">
        <v>-0.05</v>
      </c>
      <c r="D59" s="113"/>
      <c r="E59" s="33" t="n">
        <v>-0.05</v>
      </c>
      <c r="F59" s="113" t="s">
        <v>80</v>
      </c>
      <c r="G59" s="114"/>
      <c r="H59" s="33" t="n">
        <v>-0.06</v>
      </c>
      <c r="I59" s="113" t="s">
        <v>81</v>
      </c>
      <c r="J59" s="33" t="n">
        <v>-0.05</v>
      </c>
      <c r="K59" s="113" t="s">
        <v>82</v>
      </c>
      <c r="L59" s="33" t="n">
        <v>-0.05</v>
      </c>
      <c r="M59" s="113" t="s">
        <v>83</v>
      </c>
      <c r="N59" s="115" t="n">
        <v>-0.0375</v>
      </c>
      <c r="O59" s="113"/>
      <c r="P59" s="115" t="n">
        <v>-0.0825</v>
      </c>
      <c r="Q59" s="33" t="s">
        <v>84</v>
      </c>
      <c r="R59" s="33"/>
    </row>
    <row r="60" customFormat="false" ht="13.5" hidden="false" customHeight="false" outlineLevel="0" collapsed="false">
      <c r="A60" s="35" t="n">
        <v>36923</v>
      </c>
      <c r="B60" s="116" t="n">
        <v>7544</v>
      </c>
      <c r="C60" s="45" t="n">
        <f aca="false">($E$7+$C$59)*B60</f>
        <v>46697.36</v>
      </c>
      <c r="D60" s="38"/>
      <c r="E60" s="38"/>
      <c r="F60" s="37" t="n">
        <v>17700</v>
      </c>
      <c r="G60" s="37" t="n">
        <f aca="false">X17</f>
        <v>5</v>
      </c>
      <c r="H60" s="61" t="n">
        <f aca="false">($E$7+$H$59)*F60</f>
        <v>109386</v>
      </c>
      <c r="I60" s="38"/>
      <c r="J60" s="38"/>
      <c r="K60" s="38" t="n">
        <v>0</v>
      </c>
      <c r="L60" s="38"/>
      <c r="M60" s="116" t="n">
        <v>0</v>
      </c>
      <c r="N60" s="45" t="n">
        <f aca="false">($E$7+$N$59)*M60</f>
        <v>0</v>
      </c>
      <c r="O60" s="37" t="n">
        <v>0</v>
      </c>
      <c r="P60" s="117" t="n">
        <f aca="false">($E$7+$P$59)*O60</f>
        <v>0</v>
      </c>
      <c r="Q60" s="38" t="n">
        <f aca="false">B60+D60+F60+I60+K60+M60+O60</f>
        <v>25244</v>
      </c>
      <c r="R60" s="45" t="n">
        <f aca="false">C60+E60+H60+J60+L60+N60+P60</f>
        <v>156083.36</v>
      </c>
      <c r="U60" s="19"/>
      <c r="V60" s="19"/>
      <c r="W60" s="19"/>
      <c r="X60" s="19"/>
      <c r="Y60" s="19"/>
    </row>
    <row r="61" customFormat="false" ht="12.75" hidden="false" customHeight="false" outlineLevel="0" collapsed="false">
      <c r="A61" s="35" t="n">
        <v>36924</v>
      </c>
      <c r="B61" s="116" t="n">
        <v>7054</v>
      </c>
      <c r="C61" s="61" t="n">
        <f aca="false">($E$7+$C$59)*B61</f>
        <v>43664.26</v>
      </c>
      <c r="D61" s="54"/>
      <c r="E61" s="54"/>
      <c r="F61" s="53" t="n">
        <v>42700</v>
      </c>
      <c r="G61" s="53" t="n">
        <f aca="false">X18</f>
        <v>63</v>
      </c>
      <c r="H61" s="61" t="n">
        <f aca="false">($E$7+$H$59)*F61</f>
        <v>263886</v>
      </c>
      <c r="I61" s="54"/>
      <c r="J61" s="54"/>
      <c r="K61" s="54" t="n">
        <v>0</v>
      </c>
      <c r="L61" s="54"/>
      <c r="M61" s="53" t="n">
        <v>0</v>
      </c>
      <c r="N61" s="118" t="n">
        <f aca="false">($E$7+$N$59)*M61</f>
        <v>0</v>
      </c>
      <c r="O61" s="53" t="n">
        <v>0</v>
      </c>
      <c r="P61" s="119" t="n">
        <f aca="false">($E$7+$P$59)*O61</f>
        <v>0</v>
      </c>
      <c r="Q61" s="54" t="n">
        <f aca="false">B61+D61+F61+I61+K61+M61+O61</f>
        <v>49754</v>
      </c>
      <c r="R61" s="61" t="n">
        <f aca="false">C61+E61+H61+J61+L61+N61+P61</f>
        <v>307550.26</v>
      </c>
      <c r="T61" s="96"/>
      <c r="U61" s="120" t="n">
        <v>36770</v>
      </c>
      <c r="V61" s="121" t="s">
        <v>85</v>
      </c>
      <c r="W61" s="121"/>
      <c r="X61" s="121" t="s">
        <v>48</v>
      </c>
      <c r="Y61" s="121" t="s">
        <v>86</v>
      </c>
      <c r="Z61" s="122"/>
    </row>
    <row r="62" customFormat="false" ht="12.75" hidden="false" customHeight="false" outlineLevel="0" collapsed="false">
      <c r="A62" s="35" t="n">
        <v>36925</v>
      </c>
      <c r="B62" s="116" t="n">
        <v>7178</v>
      </c>
      <c r="C62" s="61" t="n">
        <f aca="false">($E$7+$C$59)*B62</f>
        <v>44431.82</v>
      </c>
      <c r="D62" s="54"/>
      <c r="E62" s="54"/>
      <c r="F62" s="53" t="n">
        <v>52700</v>
      </c>
      <c r="G62" s="53" t="n">
        <f aca="false">X19</f>
        <v>0</v>
      </c>
      <c r="H62" s="61" t="n">
        <f aca="false">($E$7+$H$59)*F62</f>
        <v>325686</v>
      </c>
      <c r="I62" s="54"/>
      <c r="J62" s="54"/>
      <c r="K62" s="54" t="n">
        <v>0</v>
      </c>
      <c r="L62" s="54"/>
      <c r="M62" s="53" t="n">
        <v>0</v>
      </c>
      <c r="N62" s="118" t="n">
        <f aca="false">($E$7+$N$59)*M62</f>
        <v>0</v>
      </c>
      <c r="O62" s="53" t="n">
        <v>0</v>
      </c>
      <c r="P62" s="119" t="n">
        <f aca="false">($E$7+$P$59)*O62</f>
        <v>0</v>
      </c>
      <c r="Q62" s="54" t="n">
        <f aca="false">B62+D62+F62+I62+K62+M62+O62</f>
        <v>59878</v>
      </c>
      <c r="R62" s="61" t="n">
        <f aca="false">C62+E62+H62+J62+L62+N62+P62</f>
        <v>370117.82</v>
      </c>
      <c r="T62" s="96"/>
      <c r="U62" s="0" t="s">
        <v>87</v>
      </c>
      <c r="V62" s="123" t="n">
        <f aca="false">K53</f>
        <v>5763060.37</v>
      </c>
      <c r="W62" s="123"/>
      <c r="X62" s="123" t="n">
        <f aca="false">N54</f>
        <v>5809614.48</v>
      </c>
      <c r="Y62" s="124" t="n">
        <f aca="false">V62-X62</f>
        <v>-46554.1100000003</v>
      </c>
      <c r="Z62" s="96"/>
    </row>
    <row r="63" customFormat="false" ht="12.75" hidden="false" customHeight="false" outlineLevel="0" collapsed="false">
      <c r="A63" s="35" t="n">
        <v>36926</v>
      </c>
      <c r="B63" s="116" t="n">
        <v>7065</v>
      </c>
      <c r="C63" s="61" t="n">
        <f aca="false">($E$7+$C$59)*B63</f>
        <v>43732.35</v>
      </c>
      <c r="D63" s="54"/>
      <c r="E63" s="54"/>
      <c r="F63" s="53" t="n">
        <v>52700</v>
      </c>
      <c r="G63" s="53" t="n">
        <f aca="false">X20</f>
        <v>0</v>
      </c>
      <c r="H63" s="61" t="n">
        <f aca="false">($E$7+$H$59)*F63</f>
        <v>325686</v>
      </c>
      <c r="I63" s="54"/>
      <c r="J63" s="54"/>
      <c r="K63" s="54" t="n">
        <v>0</v>
      </c>
      <c r="L63" s="54"/>
      <c r="M63" s="53" t="n">
        <v>0</v>
      </c>
      <c r="N63" s="118" t="n">
        <f aca="false">($E$7+$N$59)*M63</f>
        <v>0</v>
      </c>
      <c r="O63" s="53" t="n">
        <v>0</v>
      </c>
      <c r="P63" s="119" t="n">
        <f aca="false">($E$7+$P$59)*O63</f>
        <v>0</v>
      </c>
      <c r="Q63" s="54" t="n">
        <f aca="false">B63+D63+F63+I63+K63+M63+O63</f>
        <v>59765</v>
      </c>
      <c r="R63" s="61" t="n">
        <f aca="false">C63+E63+H63+J63+L63+N63+P63</f>
        <v>369418.35</v>
      </c>
      <c r="T63" s="96"/>
      <c r="V63" s="123"/>
      <c r="W63" s="123"/>
      <c r="X63" s="123"/>
      <c r="Y63" s="123"/>
      <c r="Z63" s="96"/>
    </row>
    <row r="64" customFormat="false" ht="12.75" hidden="false" customHeight="false" outlineLevel="0" collapsed="false">
      <c r="A64" s="35" t="n">
        <v>36927</v>
      </c>
      <c r="B64" s="116" t="n">
        <v>7199</v>
      </c>
      <c r="C64" s="61" t="n">
        <f aca="false">($E$7+$C$59)*B64</f>
        <v>44561.81</v>
      </c>
      <c r="D64" s="54"/>
      <c r="E64" s="54"/>
      <c r="F64" s="53" t="n">
        <v>52700</v>
      </c>
      <c r="G64" s="53" t="n">
        <f aca="false">X21</f>
        <v>160</v>
      </c>
      <c r="H64" s="118" t="n">
        <f aca="false">($E$7+$H$59)*F64</f>
        <v>325686</v>
      </c>
      <c r="I64" s="54"/>
      <c r="J64" s="54"/>
      <c r="K64" s="54" t="n">
        <v>0</v>
      </c>
      <c r="L64" s="54"/>
      <c r="M64" s="53" t="n">
        <v>0</v>
      </c>
      <c r="N64" s="118" t="n">
        <f aca="false">($E$7+$N$59)*M64</f>
        <v>0</v>
      </c>
      <c r="O64" s="53" t="n">
        <v>0</v>
      </c>
      <c r="P64" s="119" t="n">
        <f aca="false">($E$7+$P$59)*O64</f>
        <v>0</v>
      </c>
      <c r="Q64" s="54" t="n">
        <f aca="false">B64+D64+F64+I64+K64+M64+O64</f>
        <v>59899</v>
      </c>
      <c r="R64" s="61" t="n">
        <f aca="false">C64+E64+H64+J64+L64+N64+P64</f>
        <v>370247.81</v>
      </c>
      <c r="T64" s="96"/>
      <c r="U64" s="0" t="s">
        <v>88</v>
      </c>
      <c r="V64" s="123" t="n">
        <v>0</v>
      </c>
      <c r="W64" s="123"/>
      <c r="X64" s="123" t="n">
        <v>0</v>
      </c>
      <c r="Y64" s="124" t="n">
        <f aca="false">V64-X64</f>
        <v>0</v>
      </c>
      <c r="Z64" s="96"/>
    </row>
    <row r="65" customFormat="false" ht="12.75" hidden="false" customHeight="false" outlineLevel="0" collapsed="false">
      <c r="A65" s="35" t="n">
        <v>36928</v>
      </c>
      <c r="B65" s="116" t="n">
        <v>7557</v>
      </c>
      <c r="C65" s="61" t="n">
        <f aca="false">($E$7+$C$59)*B65</f>
        <v>46777.83</v>
      </c>
      <c r="D65" s="54"/>
      <c r="E65" s="54"/>
      <c r="F65" s="53" t="n">
        <v>22700</v>
      </c>
      <c r="G65" s="53" t="n">
        <f aca="false">X22</f>
        <v>7</v>
      </c>
      <c r="H65" s="61" t="n">
        <f aca="false">($E$7+$H$59)*F65</f>
        <v>140286</v>
      </c>
      <c r="I65" s="54"/>
      <c r="J65" s="54"/>
      <c r="K65" s="54" t="n">
        <v>0</v>
      </c>
      <c r="L65" s="54"/>
      <c r="M65" s="53" t="n">
        <v>0</v>
      </c>
      <c r="N65" s="118" t="n">
        <f aca="false">($E$7+$N$59)*M65</f>
        <v>0</v>
      </c>
      <c r="O65" s="53" t="n">
        <v>0</v>
      </c>
      <c r="P65" s="119" t="n">
        <f aca="false">($E$7+$P$59)*O65</f>
        <v>0</v>
      </c>
      <c r="Q65" s="54" t="n">
        <f aca="false">B65+D65+F65+I65+K65+M65+O65</f>
        <v>30257</v>
      </c>
      <c r="R65" s="61" t="n">
        <f aca="false">C65+E65+H65+J65+L65+N65+P65</f>
        <v>187063.83</v>
      </c>
      <c r="T65" s="96"/>
      <c r="Z65" s="96"/>
    </row>
    <row r="66" customFormat="false" ht="13.5" hidden="false" customHeight="false" outlineLevel="0" collapsed="false">
      <c r="A66" s="35" t="n">
        <v>36929</v>
      </c>
      <c r="B66" s="116" t="n">
        <v>6439</v>
      </c>
      <c r="C66" s="61" t="n">
        <f aca="false">($E$7+$C$59)*B66</f>
        <v>39857.41</v>
      </c>
      <c r="D66" s="54"/>
      <c r="E66" s="54"/>
      <c r="F66" s="53" t="n">
        <v>22700</v>
      </c>
      <c r="G66" s="53" t="n">
        <f aca="false">X23</f>
        <v>0</v>
      </c>
      <c r="H66" s="61" t="n">
        <f aca="false">($E$7+$H$59)*F66</f>
        <v>140286</v>
      </c>
      <c r="I66" s="54"/>
      <c r="J66" s="54"/>
      <c r="K66" s="54" t="n">
        <v>0</v>
      </c>
      <c r="L66" s="54"/>
      <c r="M66" s="53" t="n">
        <v>0</v>
      </c>
      <c r="N66" s="118" t="n">
        <f aca="false">($E$7+$N$59)*M66</f>
        <v>0</v>
      </c>
      <c r="O66" s="53" t="n">
        <v>0</v>
      </c>
      <c r="P66" s="119" t="n">
        <f aca="false">($E$7+$P$59)*O66</f>
        <v>0</v>
      </c>
      <c r="Q66" s="54" t="n">
        <f aca="false">B66+D66+F66+I66+K66+M66+O66</f>
        <v>29139</v>
      </c>
      <c r="R66" s="61" t="n">
        <f aca="false">C66+E66+H66+J66+L66+N66+P66</f>
        <v>180143.41</v>
      </c>
      <c r="U66" s="24"/>
      <c r="V66" s="23"/>
      <c r="W66" s="23"/>
      <c r="X66" s="23"/>
      <c r="Y66" s="125" t="n">
        <f aca="false">SUM(Y62:Y65)</f>
        <v>-46554.1100000003</v>
      </c>
      <c r="Z66" s="126" t="s">
        <v>89</v>
      </c>
    </row>
    <row r="67" customFormat="false" ht="13.5" hidden="false" customHeight="false" outlineLevel="0" collapsed="false">
      <c r="A67" s="35" t="n">
        <v>36930</v>
      </c>
      <c r="B67" s="116" t="n">
        <v>7912</v>
      </c>
      <c r="C67" s="61" t="n">
        <f aca="false">($E$7+$C$59)*B67</f>
        <v>48975.28</v>
      </c>
      <c r="D67" s="54"/>
      <c r="E67" s="54"/>
      <c r="F67" s="53" t="n">
        <v>22700</v>
      </c>
      <c r="G67" s="127" t="n">
        <f aca="false">X24</f>
        <v>0</v>
      </c>
      <c r="H67" s="61" t="n">
        <f aca="false">($E$7+$H$59)*F67</f>
        <v>140286</v>
      </c>
      <c r="I67" s="54"/>
      <c r="J67" s="54"/>
      <c r="K67" s="54" t="n">
        <v>0</v>
      </c>
      <c r="L67" s="54"/>
      <c r="M67" s="53" t="n">
        <v>0</v>
      </c>
      <c r="N67" s="118" t="n">
        <f aca="false">($E$7+$N$59)*M67</f>
        <v>0</v>
      </c>
      <c r="O67" s="53" t="n">
        <v>0</v>
      </c>
      <c r="P67" s="119" t="n">
        <f aca="false">($E$7+$P$59)*O67</f>
        <v>0</v>
      </c>
      <c r="Q67" s="54" t="n">
        <f aca="false">B67+D67+F67+I67+K67+M67+O67</f>
        <v>30612</v>
      </c>
      <c r="R67" s="61" t="n">
        <f aca="false">C67+E67+H67+J67+L67+N67+P67</f>
        <v>189261.28</v>
      </c>
    </row>
    <row r="68" customFormat="false" ht="12.75" hidden="false" customHeight="false" outlineLevel="0" collapsed="false">
      <c r="A68" s="35" t="n">
        <v>36931</v>
      </c>
      <c r="B68" s="116" t="n">
        <v>7048</v>
      </c>
      <c r="C68" s="61" t="n">
        <f aca="false">($E$7+$C$59)*B68</f>
        <v>43627.12</v>
      </c>
      <c r="D68" s="54"/>
      <c r="E68" s="54"/>
      <c r="F68" s="53" t="n">
        <v>22700</v>
      </c>
      <c r="G68" s="53" t="n">
        <f aca="false">X25</f>
        <v>0</v>
      </c>
      <c r="H68" s="61" t="n">
        <f aca="false">($E$7+$H$59)*F68</f>
        <v>140286</v>
      </c>
      <c r="I68" s="54"/>
      <c r="J68" s="54"/>
      <c r="K68" s="54" t="n">
        <v>0</v>
      </c>
      <c r="L68" s="54"/>
      <c r="M68" s="53" t="n">
        <v>0</v>
      </c>
      <c r="N68" s="118" t="n">
        <f aca="false">($E$7+$N$59)*M68</f>
        <v>0</v>
      </c>
      <c r="O68" s="53" t="n">
        <v>0</v>
      </c>
      <c r="P68" s="119" t="n">
        <f aca="false">($E$7+$P$59)*O68</f>
        <v>0</v>
      </c>
      <c r="Q68" s="54" t="n">
        <f aca="false">B68+D68+F68+I68+K68+M68+O68</f>
        <v>29748</v>
      </c>
      <c r="R68" s="61" t="n">
        <f aca="false">C68+E68+H68+J68+L68+N68+P68</f>
        <v>183913.12</v>
      </c>
    </row>
    <row r="69" customFormat="false" ht="12.75" hidden="false" customHeight="false" outlineLevel="0" collapsed="false">
      <c r="A69" s="35" t="n">
        <v>36932</v>
      </c>
      <c r="B69" s="116" t="n">
        <v>7249</v>
      </c>
      <c r="C69" s="61" t="n">
        <f aca="false">($E$7+$C$59)*B69</f>
        <v>44871.31</v>
      </c>
      <c r="D69" s="54"/>
      <c r="E69" s="54"/>
      <c r="F69" s="53" t="n">
        <v>22700</v>
      </c>
      <c r="G69" s="53" t="n">
        <f aca="false">X26</f>
        <v>0</v>
      </c>
      <c r="H69" s="61" t="n">
        <f aca="false">($E$7+$H$59)*F69</f>
        <v>140286</v>
      </c>
      <c r="I69" s="54"/>
      <c r="J69" s="54"/>
      <c r="K69" s="54" t="n">
        <v>0</v>
      </c>
      <c r="L69" s="54"/>
      <c r="M69" s="53" t="n">
        <v>0</v>
      </c>
      <c r="N69" s="118" t="n">
        <f aca="false">($E$7+$N$59)*M69</f>
        <v>0</v>
      </c>
      <c r="O69" s="53" t="n">
        <v>0</v>
      </c>
      <c r="P69" s="119" t="n">
        <f aca="false">($E$7+$P$59)*O69</f>
        <v>0</v>
      </c>
      <c r="Q69" s="54" t="n">
        <f aca="false">B69+D69+F69+I69+K69+M69+O69</f>
        <v>29949</v>
      </c>
      <c r="R69" s="61" t="n">
        <f aca="false">C69+E69+H69+J69+L69+N69+P69</f>
        <v>185157.31</v>
      </c>
    </row>
    <row r="70" customFormat="false" ht="12.75" hidden="false" customHeight="false" outlineLevel="0" collapsed="false">
      <c r="A70" s="35" t="n">
        <v>36933</v>
      </c>
      <c r="B70" s="116" t="n">
        <v>6979</v>
      </c>
      <c r="C70" s="61" t="n">
        <f aca="false">($E$7+$C$59)*B70</f>
        <v>43200.01</v>
      </c>
      <c r="D70" s="54"/>
      <c r="E70" s="54"/>
      <c r="F70" s="53" t="n">
        <v>22700</v>
      </c>
      <c r="G70" s="53" t="n">
        <f aca="false">X27</f>
        <v>0</v>
      </c>
      <c r="H70" s="61" t="n">
        <f aca="false">($E$7+$H$59)*F70</f>
        <v>140286</v>
      </c>
      <c r="I70" s="54"/>
      <c r="J70" s="54"/>
      <c r="K70" s="54" t="n">
        <v>0</v>
      </c>
      <c r="L70" s="54"/>
      <c r="M70" s="53" t="n">
        <v>0</v>
      </c>
      <c r="N70" s="118" t="n">
        <f aca="false">($E$7+$N$59)*M70</f>
        <v>0</v>
      </c>
      <c r="O70" s="53" t="n">
        <v>0</v>
      </c>
      <c r="P70" s="119" t="n">
        <f aca="false">($E$7+$P$59)*O70</f>
        <v>0</v>
      </c>
      <c r="Q70" s="54" t="n">
        <f aca="false">B70+D70+F70+I70+K70+M70+O70</f>
        <v>29679</v>
      </c>
      <c r="R70" s="61" t="n">
        <f aca="false">C70+E70+H70+J70+L70+N70+P70</f>
        <v>183486.01</v>
      </c>
    </row>
    <row r="71" customFormat="false" ht="12.75" hidden="false" customHeight="false" outlineLevel="0" collapsed="false">
      <c r="A71" s="35" t="n">
        <v>36934</v>
      </c>
      <c r="B71" s="116" t="n">
        <v>6931</v>
      </c>
      <c r="C71" s="61" t="n">
        <f aca="false">($E$7+$C$59)*B71</f>
        <v>42902.89</v>
      </c>
      <c r="D71" s="54"/>
      <c r="E71" s="54"/>
      <c r="F71" s="53" t="n">
        <v>22700</v>
      </c>
      <c r="G71" s="53" t="n">
        <f aca="false">X28</f>
        <v>0</v>
      </c>
      <c r="H71" s="61" t="n">
        <f aca="false">($E$7+$H$59)*F71</f>
        <v>140286</v>
      </c>
      <c r="I71" s="54"/>
      <c r="J71" s="54"/>
      <c r="K71" s="54" t="n">
        <v>0</v>
      </c>
      <c r="L71" s="54"/>
      <c r="M71" s="53" t="n">
        <v>0</v>
      </c>
      <c r="N71" s="118" t="n">
        <f aca="false">($E$7+$N$59)*M71</f>
        <v>0</v>
      </c>
      <c r="O71" s="53" t="n">
        <v>0</v>
      </c>
      <c r="P71" s="119" t="n">
        <f aca="false">($E$7+$P$59)*O71</f>
        <v>0</v>
      </c>
      <c r="Q71" s="54" t="n">
        <f aca="false">B71+D71+F71+I71+K71+M71+O71</f>
        <v>29631</v>
      </c>
      <c r="R71" s="61" t="n">
        <f aca="false">C71+E71+H71+J71+L71+N71+P71</f>
        <v>183188.89</v>
      </c>
    </row>
    <row r="72" customFormat="false" ht="12.75" hidden="false" customHeight="false" outlineLevel="0" collapsed="false">
      <c r="A72" s="35" t="n">
        <v>36935</v>
      </c>
      <c r="B72" s="116" t="n">
        <v>5544</v>
      </c>
      <c r="C72" s="61" t="n">
        <f aca="false">($E$7+$C$59)*B72</f>
        <v>34317.36</v>
      </c>
      <c r="D72" s="54"/>
      <c r="E72" s="54"/>
      <c r="F72" s="53" t="n">
        <v>22700</v>
      </c>
      <c r="G72" s="53" t="n">
        <f aca="false">X29</f>
        <v>108</v>
      </c>
      <c r="H72" s="61" t="n">
        <f aca="false">($E$7+$H$59)*F72</f>
        <v>140286</v>
      </c>
      <c r="I72" s="54"/>
      <c r="J72" s="54"/>
      <c r="K72" s="54" t="n">
        <v>0</v>
      </c>
      <c r="L72" s="54"/>
      <c r="M72" s="53" t="n">
        <v>0</v>
      </c>
      <c r="N72" s="118" t="n">
        <f aca="false">($E$7+$N$59)*M72</f>
        <v>0</v>
      </c>
      <c r="O72" s="53" t="n">
        <v>0</v>
      </c>
      <c r="P72" s="119" t="n">
        <f aca="false">($E$7+$P$59)*O72</f>
        <v>0</v>
      </c>
      <c r="Q72" s="54" t="n">
        <f aca="false">B72+D72+F72+I72+K72+M72+O72</f>
        <v>28244</v>
      </c>
      <c r="R72" s="61" t="n">
        <f aca="false">C72+E72+H72+J72+L72+N72+P72</f>
        <v>174603.36</v>
      </c>
    </row>
    <row r="73" customFormat="false" ht="12.75" hidden="false" customHeight="false" outlineLevel="0" collapsed="false">
      <c r="A73" s="35" t="n">
        <v>36936</v>
      </c>
      <c r="B73" s="116" t="n">
        <v>6694</v>
      </c>
      <c r="C73" s="61" t="n">
        <f aca="false">($E$7+$C$59)*B73</f>
        <v>41435.86</v>
      </c>
      <c r="D73" s="54"/>
      <c r="E73" s="54"/>
      <c r="F73" s="53" t="n">
        <v>22700</v>
      </c>
      <c r="G73" s="53" t="n">
        <f aca="false">X30</f>
        <v>106</v>
      </c>
      <c r="H73" s="61" t="n">
        <f aca="false">($E$7+$H$59)*F73</f>
        <v>140286</v>
      </c>
      <c r="I73" s="54"/>
      <c r="J73" s="54"/>
      <c r="K73" s="54" t="n">
        <v>0</v>
      </c>
      <c r="L73" s="54"/>
      <c r="M73" s="53" t="n">
        <v>0</v>
      </c>
      <c r="N73" s="118" t="n">
        <f aca="false">($E$7+$N$59)*M73</f>
        <v>0</v>
      </c>
      <c r="O73" s="53" t="n">
        <v>0</v>
      </c>
      <c r="P73" s="119" t="n">
        <f aca="false">($E$7+$P$59)*O73</f>
        <v>0</v>
      </c>
      <c r="Q73" s="54" t="n">
        <f aca="false">B73+D73+F73+I73+K73+M73+O73</f>
        <v>29394</v>
      </c>
      <c r="R73" s="61" t="n">
        <f aca="false">C73+E73+H73+J73+L73+N73+P73</f>
        <v>181721.86</v>
      </c>
    </row>
    <row r="74" customFormat="false" ht="12.75" hidden="false" customHeight="false" outlineLevel="0" collapsed="false">
      <c r="A74" s="35" t="n">
        <v>36937</v>
      </c>
      <c r="B74" s="116" t="n">
        <v>7228</v>
      </c>
      <c r="C74" s="61" t="n">
        <f aca="false">($E$7+$C$59)*B74</f>
        <v>44741.32</v>
      </c>
      <c r="D74" s="54"/>
      <c r="E74" s="54"/>
      <c r="F74" s="53" t="n">
        <v>22700</v>
      </c>
      <c r="G74" s="53" t="n">
        <f aca="false">X31</f>
        <v>0</v>
      </c>
      <c r="H74" s="61" t="n">
        <f aca="false">($E$7+$H$59)*F74</f>
        <v>140286</v>
      </c>
      <c r="I74" s="54"/>
      <c r="J74" s="54"/>
      <c r="K74" s="54" t="n">
        <v>0</v>
      </c>
      <c r="L74" s="54"/>
      <c r="M74" s="53" t="n">
        <v>0</v>
      </c>
      <c r="N74" s="118" t="n">
        <f aca="false">($E$7+$N$59)*M74</f>
        <v>0</v>
      </c>
      <c r="O74" s="53" t="n">
        <v>0</v>
      </c>
      <c r="P74" s="119" t="n">
        <f aca="false">($E$7+$P$59)*O74</f>
        <v>0</v>
      </c>
      <c r="Q74" s="54" t="n">
        <f aca="false">B74+D74+F74+I74+K74+M74+O74</f>
        <v>29928</v>
      </c>
      <c r="R74" s="61" t="n">
        <f aca="false">C74+E74+H74+J74+L74+N74+P74</f>
        <v>185027.32</v>
      </c>
    </row>
    <row r="75" customFormat="false" ht="12.75" hidden="false" customHeight="false" outlineLevel="0" collapsed="false">
      <c r="A75" s="35" t="n">
        <v>36938</v>
      </c>
      <c r="B75" s="116" t="n">
        <v>7315</v>
      </c>
      <c r="C75" s="61" t="n">
        <f aca="false">($E$7+$C$59)*B75</f>
        <v>45279.85</v>
      </c>
      <c r="D75" s="54"/>
      <c r="E75" s="54"/>
      <c r="F75" s="53" t="n">
        <v>22700</v>
      </c>
      <c r="G75" s="53" t="n">
        <f aca="false">X32</f>
        <v>142</v>
      </c>
      <c r="H75" s="61" t="n">
        <f aca="false">($E$7+$H$59)*F75</f>
        <v>140286</v>
      </c>
      <c r="I75" s="54"/>
      <c r="J75" s="54"/>
      <c r="K75" s="54" t="n">
        <v>0</v>
      </c>
      <c r="L75" s="54"/>
      <c r="M75" s="53" t="n">
        <v>0</v>
      </c>
      <c r="N75" s="118" t="n">
        <f aca="false">($E$7+$N$59)*M75</f>
        <v>0</v>
      </c>
      <c r="O75" s="53" t="n">
        <v>0</v>
      </c>
      <c r="P75" s="119" t="n">
        <f aca="false">($E$7+$P$59)*O75</f>
        <v>0</v>
      </c>
      <c r="Q75" s="54" t="n">
        <f aca="false">B75+D75+F75+I75+K75+M75+O75</f>
        <v>30015</v>
      </c>
      <c r="R75" s="61" t="n">
        <f aca="false">C75+E75+H75+J75+L75+N75+P75</f>
        <v>185565.85</v>
      </c>
    </row>
    <row r="76" customFormat="false" ht="12.75" hidden="false" customHeight="false" outlineLevel="0" collapsed="false">
      <c r="A76" s="35" t="n">
        <v>36939</v>
      </c>
      <c r="B76" s="116" t="n">
        <v>7568</v>
      </c>
      <c r="C76" s="61" t="n">
        <f aca="false">($E$7+$C$59)*B76</f>
        <v>46845.92</v>
      </c>
      <c r="D76" s="54"/>
      <c r="E76" s="54"/>
      <c r="F76" s="53" t="n">
        <v>22700</v>
      </c>
      <c r="G76" s="53" t="n">
        <f aca="false">X33</f>
        <v>79</v>
      </c>
      <c r="H76" s="61" t="n">
        <f aca="false">($E$7+$H$59)*F76</f>
        <v>140286</v>
      </c>
      <c r="I76" s="54"/>
      <c r="J76" s="54"/>
      <c r="K76" s="54" t="n">
        <v>0</v>
      </c>
      <c r="L76" s="54"/>
      <c r="M76" s="53" t="n">
        <v>0</v>
      </c>
      <c r="N76" s="118" t="n">
        <f aca="false">($E$7+$N$59)*M76</f>
        <v>0</v>
      </c>
      <c r="O76" s="53" t="n">
        <v>0</v>
      </c>
      <c r="P76" s="119" t="n">
        <f aca="false">($E$7+$P$59)*O76</f>
        <v>0</v>
      </c>
      <c r="Q76" s="54" t="n">
        <f aca="false">B76+D76+F76+I76+K76+M76+O76</f>
        <v>30268</v>
      </c>
      <c r="R76" s="61" t="n">
        <f aca="false">C76+E76+H76+J76+L76+N76+P76</f>
        <v>187131.92</v>
      </c>
    </row>
    <row r="77" customFormat="false" ht="12.75" hidden="false" customHeight="false" outlineLevel="0" collapsed="false">
      <c r="A77" s="35" t="n">
        <v>36940</v>
      </c>
      <c r="B77" s="116" t="n">
        <v>7431</v>
      </c>
      <c r="C77" s="61" t="n">
        <f aca="false">($E$7+$C$59)*B77</f>
        <v>45997.89</v>
      </c>
      <c r="D77" s="54"/>
      <c r="E77" s="54"/>
      <c r="F77" s="53" t="n">
        <v>22700</v>
      </c>
      <c r="G77" s="53" t="n">
        <f aca="false">X34</f>
        <v>0</v>
      </c>
      <c r="H77" s="61" t="n">
        <f aca="false">($E$7+$H$59)*F77</f>
        <v>140286</v>
      </c>
      <c r="I77" s="54"/>
      <c r="J77" s="54"/>
      <c r="K77" s="54" t="n">
        <v>0</v>
      </c>
      <c r="L77" s="54"/>
      <c r="M77" s="53" t="n">
        <v>0</v>
      </c>
      <c r="N77" s="118" t="n">
        <f aca="false">($E$7+$N$59)*M77</f>
        <v>0</v>
      </c>
      <c r="O77" s="53" t="n">
        <v>0</v>
      </c>
      <c r="P77" s="119" t="n">
        <f aca="false">($E$7+$P$59)*O77</f>
        <v>0</v>
      </c>
      <c r="Q77" s="54" t="n">
        <f aca="false">B77+D77+F77+I77+K77+M77+O77</f>
        <v>30131</v>
      </c>
      <c r="R77" s="61" t="n">
        <f aca="false">C77+E77+H77+J77+L77+N77+P77</f>
        <v>186283.89</v>
      </c>
    </row>
    <row r="78" customFormat="false" ht="12.75" hidden="false" customHeight="false" outlineLevel="0" collapsed="false">
      <c r="A78" s="35" t="n">
        <v>36941</v>
      </c>
      <c r="B78" s="116" t="n">
        <v>7159</v>
      </c>
      <c r="C78" s="61" t="n">
        <f aca="false">($E$7+$C$59)*B78</f>
        <v>44314.21</v>
      </c>
      <c r="D78" s="54"/>
      <c r="E78" s="54"/>
      <c r="F78" s="53" t="n">
        <v>22700</v>
      </c>
      <c r="G78" s="53" t="n">
        <f aca="false">X35</f>
        <v>0</v>
      </c>
      <c r="H78" s="61" t="n">
        <f aca="false">($E$7+$H$59)*F78</f>
        <v>140286</v>
      </c>
      <c r="I78" s="54"/>
      <c r="J78" s="54"/>
      <c r="K78" s="54" t="n">
        <v>0</v>
      </c>
      <c r="L78" s="54"/>
      <c r="M78" s="53" t="n">
        <v>0</v>
      </c>
      <c r="N78" s="118" t="n">
        <f aca="false">($E$7+$N$59)*M78</f>
        <v>0</v>
      </c>
      <c r="O78" s="53" t="n">
        <v>0</v>
      </c>
      <c r="P78" s="119" t="n">
        <f aca="false">($E$7+$P$59)*O78</f>
        <v>0</v>
      </c>
      <c r="Q78" s="54" t="n">
        <f aca="false">B78+D78+F78+I78+K78+M78+O78</f>
        <v>29859</v>
      </c>
      <c r="R78" s="61" t="n">
        <f aca="false">C78+E78+H78+J78+L78+N78+P78</f>
        <v>184600.21</v>
      </c>
    </row>
    <row r="79" customFormat="false" ht="12.75" hidden="false" customHeight="false" outlineLevel="0" collapsed="false">
      <c r="A79" s="35" t="n">
        <v>36942</v>
      </c>
      <c r="B79" s="116" t="n">
        <v>7316</v>
      </c>
      <c r="C79" s="61" t="n">
        <f aca="false">($E$7+$C$59)*B79</f>
        <v>45286.04</v>
      </c>
      <c r="D79" s="54"/>
      <c r="E79" s="54"/>
      <c r="F79" s="53" t="n">
        <v>22700</v>
      </c>
      <c r="G79" s="53" t="n">
        <f aca="false">X36</f>
        <v>0</v>
      </c>
      <c r="H79" s="61" t="n">
        <f aca="false">($E$7+$H$59)*F79</f>
        <v>140286</v>
      </c>
      <c r="I79" s="54"/>
      <c r="J79" s="54"/>
      <c r="K79" s="54" t="n">
        <v>0</v>
      </c>
      <c r="L79" s="54"/>
      <c r="M79" s="53" t="n">
        <v>0</v>
      </c>
      <c r="N79" s="118" t="n">
        <f aca="false">($E$7+$N$59)*M79</f>
        <v>0</v>
      </c>
      <c r="O79" s="53" t="n">
        <v>0</v>
      </c>
      <c r="P79" s="119" t="n">
        <f aca="false">($E$7+$P$59)*O79</f>
        <v>0</v>
      </c>
      <c r="Q79" s="54" t="n">
        <f aca="false">B79+D79+F79+I79+K79+M79+O79</f>
        <v>30016</v>
      </c>
      <c r="R79" s="61" t="n">
        <f aca="false">C79+E79+H79+J79+L79+N79+P79</f>
        <v>185572.04</v>
      </c>
    </row>
    <row r="80" customFormat="false" ht="12.75" hidden="false" customHeight="false" outlineLevel="0" collapsed="false">
      <c r="A80" s="35" t="n">
        <v>36943</v>
      </c>
      <c r="B80" s="116" t="n">
        <v>6458</v>
      </c>
      <c r="C80" s="61" t="n">
        <f aca="false">($E$7+$C$59)*B80</f>
        <v>39975.02</v>
      </c>
      <c r="D80" s="54"/>
      <c r="E80" s="54"/>
      <c r="F80" s="53" t="n">
        <v>22700</v>
      </c>
      <c r="G80" s="53" t="n">
        <f aca="false">X37</f>
        <v>0</v>
      </c>
      <c r="H80" s="61" t="n">
        <f aca="false">($E$7+$H$59)*F80</f>
        <v>140286</v>
      </c>
      <c r="I80" s="54"/>
      <c r="J80" s="54"/>
      <c r="K80" s="54" t="n">
        <v>0</v>
      </c>
      <c r="L80" s="54"/>
      <c r="M80" s="53" t="n">
        <v>0</v>
      </c>
      <c r="N80" s="118" t="n">
        <f aca="false">($E$7+$N$59)*M80</f>
        <v>0</v>
      </c>
      <c r="O80" s="53" t="n">
        <v>0</v>
      </c>
      <c r="P80" s="119" t="n">
        <f aca="false">($E$7+$P$59)*O80</f>
        <v>0</v>
      </c>
      <c r="Q80" s="54" t="n">
        <f aca="false">B80+D80+F80+I80+K80+M80+O80</f>
        <v>29158</v>
      </c>
      <c r="R80" s="61" t="n">
        <f aca="false">C80+E80+H80+J80+L80+N80+P80</f>
        <v>180261.02</v>
      </c>
    </row>
    <row r="81" customFormat="false" ht="12.75" hidden="false" customHeight="false" outlineLevel="0" collapsed="false">
      <c r="A81" s="35" t="n">
        <v>36944</v>
      </c>
      <c r="B81" s="116" t="n">
        <v>6842</v>
      </c>
      <c r="C81" s="61" t="n">
        <f aca="false">($E$7+$C$59)*B81</f>
        <v>42351.98</v>
      </c>
      <c r="D81" s="54"/>
      <c r="E81" s="54"/>
      <c r="F81" s="53" t="n">
        <v>22700</v>
      </c>
      <c r="G81" s="53" t="n">
        <f aca="false">X38</f>
        <v>113</v>
      </c>
      <c r="H81" s="61" t="n">
        <f aca="false">($E$7+$H$59)*F81</f>
        <v>140286</v>
      </c>
      <c r="I81" s="54"/>
      <c r="J81" s="54"/>
      <c r="K81" s="54" t="n">
        <v>0</v>
      </c>
      <c r="L81" s="54"/>
      <c r="M81" s="53" t="n">
        <v>0</v>
      </c>
      <c r="N81" s="118" t="n">
        <f aca="false">($E$7+$N$59)*M81</f>
        <v>0</v>
      </c>
      <c r="O81" s="53" t="n">
        <v>0</v>
      </c>
      <c r="P81" s="119" t="n">
        <f aca="false">($E$7+$P$59)*O81</f>
        <v>0</v>
      </c>
      <c r="Q81" s="54" t="n">
        <f aca="false">B81+D81+F81+I81+K81+M81+O81</f>
        <v>29542</v>
      </c>
      <c r="R81" s="61" t="n">
        <f aca="false">C81+E81+H81+J81+L81+N81+P81</f>
        <v>182637.98</v>
      </c>
    </row>
    <row r="82" customFormat="false" ht="12.75" hidden="false" customHeight="false" outlineLevel="0" collapsed="false">
      <c r="A82" s="35" t="n">
        <v>36945</v>
      </c>
      <c r="B82" s="116" t="n">
        <v>7286</v>
      </c>
      <c r="C82" s="61" t="n">
        <f aca="false">($E$7+$C$59)*B82</f>
        <v>45100.34</v>
      </c>
      <c r="D82" s="54"/>
      <c r="E82" s="54"/>
      <c r="F82" s="53" t="n">
        <v>22700</v>
      </c>
      <c r="G82" s="53" t="n">
        <f aca="false">X39</f>
        <v>0</v>
      </c>
      <c r="H82" s="61" t="n">
        <f aca="false">($E$7+$H$59)*F82</f>
        <v>140286</v>
      </c>
      <c r="I82" s="54"/>
      <c r="J82" s="54"/>
      <c r="K82" s="54" t="n">
        <v>0</v>
      </c>
      <c r="L82" s="54"/>
      <c r="M82" s="53" t="n">
        <v>0</v>
      </c>
      <c r="N82" s="118" t="n">
        <f aca="false">($E$7+$N$59)*M82</f>
        <v>0</v>
      </c>
      <c r="O82" s="53" t="n">
        <v>0</v>
      </c>
      <c r="P82" s="119" t="n">
        <f aca="false">($E$7+$P$59)*O82</f>
        <v>0</v>
      </c>
      <c r="Q82" s="54" t="n">
        <f aca="false">B82+D82+F82+I82+K82+M82+O82</f>
        <v>29986</v>
      </c>
      <c r="R82" s="61" t="n">
        <f aca="false">C82+E82+H82+J82+L82+N82+P82</f>
        <v>185386.34</v>
      </c>
    </row>
    <row r="83" customFormat="false" ht="12.75" hidden="false" customHeight="false" outlineLevel="0" collapsed="false">
      <c r="A83" s="35" t="n">
        <v>36946</v>
      </c>
      <c r="B83" s="116" t="n">
        <v>7286</v>
      </c>
      <c r="C83" s="61" t="n">
        <f aca="false">($E$7+$C$59)*B83</f>
        <v>45100.34</v>
      </c>
      <c r="D83" s="54"/>
      <c r="E83" s="54"/>
      <c r="F83" s="53" t="n">
        <v>22700</v>
      </c>
      <c r="G83" s="53" t="n">
        <f aca="false">X40</f>
        <v>0</v>
      </c>
      <c r="H83" s="61" t="n">
        <f aca="false">($E$7+$H$59)*F83</f>
        <v>140286</v>
      </c>
      <c r="I83" s="54"/>
      <c r="J83" s="54"/>
      <c r="K83" s="54" t="n">
        <v>0</v>
      </c>
      <c r="L83" s="54"/>
      <c r="M83" s="53" t="n">
        <v>0</v>
      </c>
      <c r="N83" s="118" t="n">
        <f aca="false">($E$7+$N$59)*M83</f>
        <v>0</v>
      </c>
      <c r="O83" s="53" t="n">
        <v>0</v>
      </c>
      <c r="P83" s="119" t="n">
        <f aca="false">($E$7+$P$59)*O83</f>
        <v>0</v>
      </c>
      <c r="Q83" s="54" t="n">
        <f aca="false">B83+D83+F83+I83+K83+M83+O83</f>
        <v>29986</v>
      </c>
      <c r="R83" s="61" t="n">
        <f aca="false">C83+E83+H83+J83+L83+N83+P83</f>
        <v>185386.34</v>
      </c>
    </row>
    <row r="84" customFormat="false" ht="12.75" hidden="false" customHeight="false" outlineLevel="0" collapsed="false">
      <c r="A84" s="35" t="n">
        <v>36947</v>
      </c>
      <c r="B84" s="116" t="n">
        <v>6986</v>
      </c>
      <c r="C84" s="61" t="n">
        <f aca="false">($E$7+$C$59)*B84</f>
        <v>43243.34</v>
      </c>
      <c r="D84" s="54"/>
      <c r="E84" s="54"/>
      <c r="F84" s="53" t="n">
        <v>22700</v>
      </c>
      <c r="G84" s="53" t="n">
        <f aca="false">X41</f>
        <v>58</v>
      </c>
      <c r="H84" s="61" t="n">
        <f aca="false">($E$7+$H$59)*F84</f>
        <v>140286</v>
      </c>
      <c r="I84" s="54"/>
      <c r="J84" s="54"/>
      <c r="K84" s="54" t="n">
        <v>0</v>
      </c>
      <c r="L84" s="61" t="n">
        <f aca="false">($E$7+$L$59)*K84</f>
        <v>0</v>
      </c>
      <c r="M84" s="53" t="n">
        <v>0</v>
      </c>
      <c r="N84" s="118" t="n">
        <f aca="false">($E$7+$N$59)*M84</f>
        <v>0</v>
      </c>
      <c r="O84" s="53" t="n">
        <v>0</v>
      </c>
      <c r="P84" s="119" t="n">
        <f aca="false">($E$7+$P$59)*O84</f>
        <v>0</v>
      </c>
      <c r="Q84" s="54" t="n">
        <f aca="false">B84+D84+F84+I84+K84+M84+O84</f>
        <v>29686</v>
      </c>
      <c r="R84" s="61" t="n">
        <f aca="false">C84+E84+H84+J84+L84+N84+P84</f>
        <v>183529.34</v>
      </c>
    </row>
    <row r="85" customFormat="false" ht="12.75" hidden="false" customHeight="false" outlineLevel="0" collapsed="false">
      <c r="A85" s="35" t="n">
        <v>36948</v>
      </c>
      <c r="B85" s="116" t="n">
        <v>7201</v>
      </c>
      <c r="C85" s="61" t="n">
        <f aca="false">($E$7+$C$59)*B85</f>
        <v>44574.19</v>
      </c>
      <c r="D85" s="54"/>
      <c r="E85" s="54"/>
      <c r="F85" s="53" t="n">
        <v>22700</v>
      </c>
      <c r="G85" s="53" t="n">
        <f aca="false">X42</f>
        <v>100</v>
      </c>
      <c r="H85" s="61" t="n">
        <f aca="false">($E$7+$H$59)*F85</f>
        <v>140286</v>
      </c>
      <c r="I85" s="54"/>
      <c r="J85" s="54"/>
      <c r="K85" s="54" t="n">
        <v>0</v>
      </c>
      <c r="L85" s="54"/>
      <c r="M85" s="53" t="n">
        <v>0</v>
      </c>
      <c r="N85" s="118" t="n">
        <f aca="false">($E$7+$N$59)*M85</f>
        <v>0</v>
      </c>
      <c r="O85" s="53" t="n">
        <v>0</v>
      </c>
      <c r="P85" s="119" t="n">
        <f aca="false">($E$7+$P$59)*O85</f>
        <v>0</v>
      </c>
      <c r="Q85" s="54" t="n">
        <f aca="false">B85+D85+F85+I85+K85+M85+O85</f>
        <v>29901</v>
      </c>
      <c r="R85" s="61" t="n">
        <f aca="false">C85+E85+H85+J85+L85+N85+P85</f>
        <v>184860.19</v>
      </c>
    </row>
    <row r="86" customFormat="false" ht="12.75" hidden="false" customHeight="false" outlineLevel="0" collapsed="false">
      <c r="A86" s="35" t="n">
        <v>36949</v>
      </c>
      <c r="B86" s="116" t="n">
        <v>8297</v>
      </c>
      <c r="C86" s="61" t="n">
        <f aca="false">($E$7+$C$59)*B86</f>
        <v>51358.43</v>
      </c>
      <c r="D86" s="54"/>
      <c r="E86" s="54"/>
      <c r="F86" s="53" t="n">
        <v>22700</v>
      </c>
      <c r="G86" s="53" t="n">
        <f aca="false">X43</f>
        <v>82</v>
      </c>
      <c r="H86" s="61" t="n">
        <f aca="false">($E$7+$H$59)*F86</f>
        <v>140286</v>
      </c>
      <c r="I86" s="54"/>
      <c r="J86" s="54"/>
      <c r="K86" s="54" t="n">
        <v>0</v>
      </c>
      <c r="L86" s="54"/>
      <c r="M86" s="53" t="n">
        <v>0</v>
      </c>
      <c r="N86" s="118" t="n">
        <f aca="false">($E$7+$N$59)*M86</f>
        <v>0</v>
      </c>
      <c r="O86" s="53" t="n">
        <v>0</v>
      </c>
      <c r="P86" s="119" t="n">
        <f aca="false">($E$7+$P$59)*O86</f>
        <v>0</v>
      </c>
      <c r="Q86" s="54" t="n">
        <f aca="false">B86+D86+F86+I86+K86+M86+O86</f>
        <v>30997</v>
      </c>
      <c r="R86" s="61" t="n">
        <f aca="false">C86+E86+H86+J86+L86+N86+P86</f>
        <v>191644.43</v>
      </c>
    </row>
    <row r="87" customFormat="false" ht="12.75" hidden="false" customHeight="false" outlineLevel="0" collapsed="false">
      <c r="A87" s="35" t="n">
        <v>36950</v>
      </c>
      <c r="B87" s="116" t="n">
        <v>7508</v>
      </c>
      <c r="C87" s="61" t="n">
        <f aca="false">($E$7+$C$59)*B87</f>
        <v>46474.52</v>
      </c>
      <c r="D87" s="54"/>
      <c r="E87" s="54"/>
      <c r="F87" s="53" t="n">
        <v>22700</v>
      </c>
      <c r="G87" s="53" t="n">
        <f aca="false">X44</f>
        <v>108</v>
      </c>
      <c r="H87" s="61" t="n">
        <f aca="false">($E$7+$H$59)*F87</f>
        <v>140286</v>
      </c>
      <c r="I87" s="54"/>
      <c r="J87" s="54"/>
      <c r="K87" s="54" t="n">
        <v>0</v>
      </c>
      <c r="L87" s="54"/>
      <c r="M87" s="53" t="n">
        <v>0</v>
      </c>
      <c r="N87" s="118" t="n">
        <f aca="false">($E$7+$N$59)*M87</f>
        <v>0</v>
      </c>
      <c r="O87" s="53" t="n">
        <v>0</v>
      </c>
      <c r="P87" s="119" t="n">
        <f aca="false">($E$7+$P$59)*O87</f>
        <v>0</v>
      </c>
      <c r="Q87" s="54" t="n">
        <f aca="false">B87+D87+F87+I87+K87+M87+O87</f>
        <v>30208</v>
      </c>
      <c r="R87" s="61" t="n">
        <f aca="false">C87+E87+H87+J87+L87+N87+P87</f>
        <v>186760.52</v>
      </c>
    </row>
    <row r="88" customFormat="false" ht="12.75" hidden="false" customHeight="false" outlineLevel="0" collapsed="false">
      <c r="A88" s="35"/>
      <c r="B88" s="116" t="n">
        <v>0</v>
      </c>
      <c r="C88" s="61" t="n">
        <f aca="false">($E$7+$C$59)*B88</f>
        <v>0</v>
      </c>
      <c r="D88" s="54"/>
      <c r="E88" s="54"/>
      <c r="F88" s="53"/>
      <c r="G88" s="53" t="n">
        <f aca="false">X45</f>
        <v>0</v>
      </c>
      <c r="H88" s="61" t="n">
        <f aca="false">($E$7+$H$59)*F88</f>
        <v>0</v>
      </c>
      <c r="I88" s="54"/>
      <c r="J88" s="54"/>
      <c r="K88" s="54" t="n">
        <v>0</v>
      </c>
      <c r="L88" s="54"/>
      <c r="M88" s="53" t="n">
        <v>0</v>
      </c>
      <c r="N88" s="118" t="n">
        <f aca="false">($E$7+$N$59)*M88</f>
        <v>0</v>
      </c>
      <c r="O88" s="53" t="n">
        <v>0</v>
      </c>
      <c r="P88" s="119" t="n">
        <f aca="false">($E$7+$P$59)*O88</f>
        <v>0</v>
      </c>
      <c r="Q88" s="54" t="n">
        <f aca="false">B88+D88+F88+I88+K88+M88+O88</f>
        <v>0</v>
      </c>
      <c r="R88" s="61" t="n">
        <f aca="false">C88+E88+H88+J88+L88+N88+P88</f>
        <v>0</v>
      </c>
    </row>
    <row r="89" customFormat="false" ht="12.75" hidden="false" customHeight="false" outlineLevel="0" collapsed="false">
      <c r="A89" s="35"/>
      <c r="B89" s="116" t="n">
        <v>0</v>
      </c>
      <c r="C89" s="61" t="n">
        <f aca="false">($E$7+$C$59)*B89</f>
        <v>0</v>
      </c>
      <c r="D89" s="54"/>
      <c r="E89" s="54"/>
      <c r="F89" s="53"/>
      <c r="G89" s="53" t="n">
        <f aca="false">X46</f>
        <v>0</v>
      </c>
      <c r="H89" s="61" t="n">
        <f aca="false">($E$7+$H$59)*F89</f>
        <v>0</v>
      </c>
      <c r="I89" s="54"/>
      <c r="J89" s="54"/>
      <c r="K89" s="54" t="n">
        <v>0</v>
      </c>
      <c r="L89" s="54"/>
      <c r="M89" s="53" t="n">
        <v>0</v>
      </c>
      <c r="N89" s="118" t="n">
        <f aca="false">($E$7+$N$59)*M89</f>
        <v>0</v>
      </c>
      <c r="O89" s="53" t="n">
        <v>0</v>
      </c>
      <c r="P89" s="119" t="n">
        <f aca="false">($E$7+$P$59)*O89</f>
        <v>0</v>
      </c>
      <c r="Q89" s="54" t="n">
        <f aca="false">B89+D89+F89+I89+K89+M89+O89</f>
        <v>0</v>
      </c>
      <c r="R89" s="61" t="n">
        <f aca="false">C89+E89+H89+J89+L89+N89+P89</f>
        <v>0</v>
      </c>
    </row>
    <row r="90" customFormat="false" ht="12.75" hidden="false" customHeight="false" outlineLevel="0" collapsed="false">
      <c r="A90" s="35"/>
      <c r="B90" s="116" t="n">
        <v>0</v>
      </c>
      <c r="C90" s="61" t="n">
        <f aca="false">($E$7+$C$59)*B90</f>
        <v>0</v>
      </c>
      <c r="D90" s="54"/>
      <c r="E90" s="54"/>
      <c r="F90" s="53"/>
      <c r="G90" s="53" t="n">
        <f aca="false">X47</f>
        <v>0</v>
      </c>
      <c r="H90" s="61" t="n">
        <f aca="false">($E$7+$H$59)*F90</f>
        <v>0</v>
      </c>
      <c r="I90" s="54"/>
      <c r="J90" s="54"/>
      <c r="K90" s="54" t="n">
        <v>0</v>
      </c>
      <c r="L90" s="54"/>
      <c r="M90" s="53" t="n">
        <v>0</v>
      </c>
      <c r="N90" s="118" t="n">
        <f aca="false">($E$7+$N$59)*M90</f>
        <v>0</v>
      </c>
      <c r="O90" s="53" t="n">
        <v>0</v>
      </c>
      <c r="P90" s="119" t="n">
        <f aca="false">($E$7+$P$59)*O90</f>
        <v>0</v>
      </c>
      <c r="Q90" s="54" t="n">
        <f aca="false">B90+D90+F90+I90+K90+M90+O90</f>
        <v>0</v>
      </c>
      <c r="R90" s="61" t="n">
        <f aca="false">C90+E90+H90+J90+L90+N90+P90</f>
        <v>0</v>
      </c>
    </row>
    <row r="91" customFormat="false" ht="13.5" hidden="false" customHeight="false" outlineLevel="0" collapsed="false">
      <c r="B91" s="84" t="n">
        <f aca="false">SUM(B60:B90)</f>
        <v>200274</v>
      </c>
      <c r="C91" s="89" t="n">
        <f aca="false">($E$7+$C$59)*B91</f>
        <v>1239696.06</v>
      </c>
      <c r="D91" s="128" t="n">
        <f aca="false">SUM(D60:D90)</f>
        <v>0</v>
      </c>
      <c r="E91" s="89" t="n">
        <f aca="false">SUM(E60:E90)</f>
        <v>0</v>
      </c>
      <c r="F91" s="84" t="n">
        <f aca="false">SUM(F60:F90)</f>
        <v>740600</v>
      </c>
      <c r="G91" s="129" t="n">
        <f aca="false">SUM(G60:G90)</f>
        <v>1131</v>
      </c>
      <c r="H91" s="89" t="n">
        <f aca="false">($E$7+$H$59)*F91</f>
        <v>4576908</v>
      </c>
      <c r="I91" s="128" t="n">
        <f aca="false">SUM(I60:I89)</f>
        <v>0</v>
      </c>
      <c r="J91" s="89" t="n">
        <f aca="false">SUM(J60:J90)</f>
        <v>0</v>
      </c>
      <c r="K91" s="128" t="n">
        <f aca="false">SUM(K60:K89)</f>
        <v>0</v>
      </c>
      <c r="L91" s="89" t="n">
        <f aca="false">SUM(L60:L90)</f>
        <v>0</v>
      </c>
      <c r="M91" s="130" t="n">
        <f aca="false">SUM(M60:M90)</f>
        <v>0</v>
      </c>
      <c r="N91" s="89" t="n">
        <f aca="false">SUM(N60:N90)</f>
        <v>0</v>
      </c>
      <c r="O91" s="131" t="n">
        <f aca="false">SUM(O60:O90)</f>
        <v>0</v>
      </c>
      <c r="P91" s="89" t="n">
        <f aca="false">SUM(P60:P90)</f>
        <v>0</v>
      </c>
      <c r="Q91" s="84" t="n">
        <f aca="false">SUM(Q60:Q90)</f>
        <v>940874</v>
      </c>
      <c r="R91" s="89" t="n">
        <f aca="false">SUM(R60:R90)</f>
        <v>5816604.06</v>
      </c>
    </row>
    <row r="92" customFormat="false" ht="13.5" hidden="false" customHeight="false" outlineLevel="0" collapsed="false">
      <c r="B92" s="132"/>
    </row>
    <row r="93" customFormat="false" ht="12.75" hidden="false" customHeight="false" outlineLevel="0" collapsed="false">
      <c r="B93" s="133"/>
      <c r="Q93" s="0" t="s">
        <v>90</v>
      </c>
      <c r="R93" s="134" t="n">
        <f aca="false">R91/Q91</f>
        <v>6.18212859532732</v>
      </c>
    </row>
  </sheetData>
  <printOptions headings="false" gridLines="false" gridLinesSet="true" horizontalCentered="false" verticalCentered="false"/>
  <pageMargins left="0.290277777777778" right="0.270138888888889" top="0.5" bottom="0.6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2000-07-19T13:29:36Z</dcterms:created>
  <dc:creator>kherrer</dc:creator>
  <dc:description>- Oracle 8i ODBC QueryFix Applied</dc:description>
  <dc:language>en-US</dc:language>
  <cp:lastModifiedBy>Megan Parker</cp:lastModifiedBy>
  <cp:lastPrinted>2001-04-27T16:30:15Z</cp:lastPrinted>
  <cp:revision>0</cp:revision>
  <dc:subject/>
  <dc:title/>
</cp:coreProperties>
</file>