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true" date1904="tru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homedepot" sheetId="1" state="visible" r:id="rId3"/>
    <sheet name="Balance Sheet Proforma" sheetId="2" state="visible" r:id="rId4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<sst xmlns="http://schemas.openxmlformats.org/spreadsheetml/2006/main" count="294" uniqueCount="162">
  <si>
    <t xml:space="preserve">THE HOME DEPOT INC</t>
  </si>
  <si>
    <t xml:space="preserve">Abridged Annual Report for Fiscal Year 1985</t>
  </si>
  <si>
    <t xml:space="preserve">Home Depot</t>
  </si>
  <si>
    <t xml:space="preserve">CONSOLIDATED STATEMENT OF EARNINGS (000's)</t>
  </si>
  <si>
    <t xml:space="preserve">Fiscal Year</t>
  </si>
  <si>
    <t xml:space="preserve">Financial Ratios</t>
  </si>
  <si>
    <t xml:space="preserve">w/adj</t>
  </si>
  <si>
    <t xml:space="preserve">NET SALE (note 2)</t>
  </si>
  <si>
    <t xml:space="preserve">Profit before Taxes/Sales</t>
  </si>
  <si>
    <t xml:space="preserve">COST OF MERCHANDISE SOLD</t>
  </si>
  <si>
    <t xml:space="preserve">x Sales/Avg. Assets</t>
  </si>
  <si>
    <t xml:space="preserve">      GROSS PROFIT</t>
  </si>
  <si>
    <t xml:space="preserve">x Avg. Assets/Avg Equity</t>
  </si>
  <si>
    <t xml:space="preserve">OPERATING EXPENSES:</t>
  </si>
  <si>
    <t xml:space="preserve">x (1-Avg. Tax Rate)</t>
  </si>
  <si>
    <t xml:space="preserve">     Selling and store operating expenses</t>
  </si>
  <si>
    <t xml:space="preserve">ROE</t>
  </si>
  <si>
    <t xml:space="preserve">      Preopening expenses</t>
  </si>
  <si>
    <t xml:space="preserve">x (1-Div. Payout Ratio)</t>
  </si>
  <si>
    <t xml:space="preserve">     General and administrative expenses</t>
  </si>
  <si>
    <t xml:space="preserve">= Sustainable Growth Rate</t>
  </si>
  <si>
    <t xml:space="preserve">              TOTAL OPERATING EXPENSES</t>
  </si>
  <si>
    <t xml:space="preserve">              OPERATING INCOME</t>
  </si>
  <si>
    <t xml:space="preserve">Gross Profit/Sales</t>
  </si>
  <si>
    <t xml:space="preserve">OTHER INCOME (EXPENSE):</t>
  </si>
  <si>
    <t xml:space="preserve">SGA/Sales</t>
  </si>
  <si>
    <t xml:space="preserve">     Net gain on disposition of property and equipment (note 7)</t>
  </si>
  <si>
    <t xml:space="preserve">-</t>
  </si>
  <si>
    <t xml:space="preserve">Interest Expenses/Sales</t>
  </si>
  <si>
    <t xml:space="preserve">     Interest income</t>
  </si>
  <si>
    <t xml:space="preserve">Interest Income/Sales</t>
  </si>
  <si>
    <t xml:space="preserve">     Interest expense (note 3)</t>
  </si>
  <si>
    <t xml:space="preserve">Inventory Turnover</t>
  </si>
  <si>
    <t xml:space="preserve">Average Collection Period (Days)</t>
  </si>
  <si>
    <t xml:space="preserve">          EARNINGS BEFORE INCOME TAXES</t>
  </si>
  <si>
    <t xml:space="preserve">Average Accounts Payable Period (Days)</t>
  </si>
  <si>
    <t xml:space="preserve">      INCOME TAXES (note 4)</t>
  </si>
  <si>
    <t xml:space="preserve">          NET EARNINGS</t>
  </si>
  <si>
    <t xml:space="preserve">     EARNINGS PER COMMON AND COMMON EQUIVALENT  SHARE (note 5)</t>
  </si>
  <si>
    <t xml:space="preserve">Notes</t>
  </si>
  <si>
    <t xml:space="preserve">     WEIGHTED AVERAGE NUMBER OF COMMON EQUIVALENT SHARES</t>
  </si>
  <si>
    <t xml:space="preserve">Pro forma w/acquisition shows net earnings of $9,009,000 in 1985 and $6,913,000 in 1984</t>
  </si>
  <si>
    <t xml:space="preserve">CONSOLIDATED BALANCE SHEETS</t>
  </si>
  <si>
    <t xml:space="preserve">ASSETS</t>
  </si>
  <si>
    <t xml:space="preserve">CURRENT ASSETS:</t>
  </si>
  <si>
    <t xml:space="preserve">CASH FLOW STATEMENT</t>
  </si>
  <si>
    <t xml:space="preserve">      Cash, including time deposits (in 000's) $43,374 in 1985</t>
  </si>
  <si>
    <t xml:space="preserve">Cash Provided from Operations</t>
  </si>
  <si>
    <t xml:space="preserve">      Accounts receivable, net (note 7)</t>
  </si>
  <si>
    <t xml:space="preserve">Net earnings</t>
  </si>
  <si>
    <t xml:space="preserve">      Refundable income taxes</t>
  </si>
  <si>
    <t xml:space="preserve">Depreciation</t>
  </si>
  <si>
    <t xml:space="preserve">      Merchandise inventories</t>
  </si>
  <si>
    <t xml:space="preserve">Deferred income taxes</t>
  </si>
  <si>
    <t xml:space="preserve">     Prepaid expenses</t>
  </si>
  <si>
    <t xml:space="preserve">Amortization</t>
  </si>
  <si>
    <t xml:space="preserve">        Total current assets</t>
  </si>
  <si>
    <t xml:space="preserve">Other</t>
  </si>
  <si>
    <t xml:space="preserve">PROPERTY AND EQUIPMENT, AT COST (note 3)</t>
  </si>
  <si>
    <t xml:space="preserve">Accounts Receivable</t>
  </si>
  <si>
    <t xml:space="preserve">     Land</t>
  </si>
  <si>
    <t xml:space="preserve">Inventories</t>
  </si>
  <si>
    <t xml:space="preserve">     Buildings</t>
  </si>
  <si>
    <t xml:space="preserve">Prepaid Expenses</t>
  </si>
  <si>
    <t xml:space="preserve">     Furniture, fixtures, and equipment</t>
  </si>
  <si>
    <t xml:space="preserve">Accounts Payable</t>
  </si>
  <si>
    <t xml:space="preserve">     Leasehold improvements</t>
  </si>
  <si>
    <t xml:space="preserve">Accrued Salaries</t>
  </si>
  <si>
    <t xml:space="preserve">     Construction in progress</t>
  </si>
  <si>
    <t xml:space="preserve">Other accrued expenses</t>
  </si>
  <si>
    <t xml:space="preserve">Income tax payable</t>
  </si>
  <si>
    <t xml:space="preserve">     Less accumulated depreciation and amortization</t>
  </si>
  <si>
    <t xml:space="preserve">     Net property and equipment</t>
  </si>
  <si>
    <t xml:space="preserve">COST IN EXCESS OF THE FAIR VALUE OF NET ASSETS ACQUIRED, net of           </t>
  </si>
  <si>
    <t xml:space="preserve">Cash Provided from Investments</t>
  </si>
  <si>
    <t xml:space="preserve">      accumulated amortization (in 000's) of $730 in 1985 and $93 in 1984 (note 2)</t>
  </si>
  <si>
    <t xml:space="preserve">Proceeds from sale of PPE inc. Gain</t>
  </si>
  <si>
    <t xml:space="preserve">OTHER</t>
  </si>
  <si>
    <t xml:space="preserve">Additions to PPE</t>
  </si>
  <si>
    <t xml:space="preserve">Cash Provided from Financing</t>
  </si>
  <si>
    <t xml:space="preserve">LIABILITIES AND STOCKHOLDERS' EQUITY</t>
  </si>
  <si>
    <t xml:space="preserve">Proceeds from LT Debt</t>
  </si>
  <si>
    <t xml:space="preserve">CURRENT LIABILITES</t>
  </si>
  <si>
    <t xml:space="preserve">Proceeds from sale of stock</t>
  </si>
  <si>
    <t xml:space="preserve">     Accounts payable</t>
  </si>
  <si>
    <t xml:space="preserve">Current Installment of LT Debt</t>
  </si>
  <si>
    <t xml:space="preserve">     Accrued salaries and related expenses</t>
  </si>
  <si>
    <t xml:space="preserve">     Other accrued expenses</t>
  </si>
  <si>
    <t xml:space="preserve">     Income taxes payable (note 4)</t>
  </si>
  <si>
    <t xml:space="preserve">Change in Cash</t>
  </si>
  <si>
    <t xml:space="preserve">     Current portion of long-term debt (note 3)</t>
  </si>
  <si>
    <t xml:space="preserve">          Total current liabilites</t>
  </si>
  <si>
    <t xml:space="preserve">Growth Assumption:</t>
  </si>
  <si>
    <t xml:space="preserve">LONG-TERM DEBT, EXCLUDING CURRENT INSTALLMENTS (note 3)</t>
  </si>
  <si>
    <t xml:space="preserve">ProForma Cash Flow Statement</t>
  </si>
  <si>
    <t xml:space="preserve">     Convertible subordinated debentures</t>
  </si>
  <si>
    <t xml:space="preserve">EBIT</t>
  </si>
  <si>
    <t xml:space="preserve">     Other long-term debt</t>
  </si>
  <si>
    <t xml:space="preserve">Depreciation &amp; Amortization</t>
  </si>
  <si>
    <t xml:space="preserve">OTHER LIABILITES</t>
  </si>
  <si>
    <t xml:space="preserve">DEFERRED INCOME TAXES (note 4)</t>
  </si>
  <si>
    <t xml:space="preserve">STOCKHOLDERS' EQUITY (note 5)</t>
  </si>
  <si>
    <t xml:space="preserve">=Associated w/9 new stores</t>
  </si>
  <si>
    <t xml:space="preserve">      Common stock, par value $.05.  Authorized: 50,000,000 shares; issued and outstanding -25,150,063 shares at February 2, 1986 and 25,055,188 shares at February 3, 1985</t>
  </si>
  <si>
    <t xml:space="preserve">     Paid-in capital</t>
  </si>
  <si>
    <t xml:space="preserve">     Retained earnings</t>
  </si>
  <si>
    <t xml:space="preserve">          Total stockholders' equity</t>
  </si>
  <si>
    <t xml:space="preserve">COMMITMENTS AND CONTINGENCIES (notes 5,6, and 8)</t>
  </si>
  <si>
    <t xml:space="preserve">Interest Expense</t>
  </si>
  <si>
    <t xml:space="preserve">Includes $10,206 from previous year's int. exp.</t>
  </si>
  <si>
    <t xml:space="preserve">Income Taxes Paid</t>
  </si>
  <si>
    <t xml:space="preserve">CONSOLIDATED STATEMENTS OF CHANGES IN FINANCIAL POSITION</t>
  </si>
  <si>
    <t xml:space="preserve">Cash Flow from Operations</t>
  </si>
  <si>
    <t xml:space="preserve">Upkeep on depreciated assets</t>
  </si>
  <si>
    <t xml:space="preserve">Includes 30% growth</t>
  </si>
  <si>
    <t xml:space="preserve">SOURCES OF WORKING CAPITAL:</t>
  </si>
  <si>
    <t xml:space="preserve">New store acquisitions (9)</t>
  </si>
  <si>
    <t xml:space="preserve">=Subtract out "construction in progress" from previous year's balance sheet</t>
  </si>
  <si>
    <t xml:space="preserve">    Net earnings</t>
  </si>
  <si>
    <t xml:space="preserve">Leasehold improvements</t>
  </si>
  <si>
    <t xml:space="preserve">    Items which do not use working capital:</t>
  </si>
  <si>
    <t xml:space="preserve">Cash flow from Investments</t>
  </si>
  <si>
    <t xml:space="preserve">        Depreciation and amortization of property and equipment</t>
  </si>
  <si>
    <t xml:space="preserve">        Deferred income taxes</t>
  </si>
  <si>
    <t xml:space="preserve">Maturation of LT debt</t>
  </si>
  <si>
    <t xml:space="preserve">per Note 3</t>
  </si>
  <si>
    <t xml:space="preserve">        Amortization of cost in excess of the fair value of net assets acquired</t>
  </si>
  <si>
    <t xml:space="preserve">Need for further financing</t>
  </si>
  <si>
    <t xml:space="preserve">Plug</t>
  </si>
  <si>
    <t xml:space="preserve">Answer to question c.</t>
  </si>
  <si>
    <t xml:space="preserve">        Net gain on disposition of property and equipment</t>
  </si>
  <si>
    <t xml:space="preserve">Cash flow from Financing</t>
  </si>
  <si>
    <t xml:space="preserve">        Other</t>
  </si>
  <si>
    <t xml:space="preserve">           WORKING CAPITAL PROVIDED BY OPERATIONS</t>
  </si>
  <si>
    <t xml:space="preserve">        Proceeds from disposition of property and equipment</t>
  </si>
  <si>
    <t xml:space="preserve">        Proceeds from long-term borrowings</t>
  </si>
  <si>
    <t xml:space="preserve">Cash as of Feb 1986</t>
  </si>
  <si>
    <t xml:space="preserve">        Proceeds from sales of common stock, net</t>
  </si>
  <si>
    <t xml:space="preserve">Cash as of Feb 1987</t>
  </si>
  <si>
    <t xml:space="preserve">USES OF WORKING CAPITAL:</t>
  </si>
  <si>
    <t xml:space="preserve">     Additions to property and equipment</t>
  </si>
  <si>
    <t xml:space="preserve">     Current installments and repayments of long-term debt</t>
  </si>
  <si>
    <t xml:space="preserve">     Acquisition of Bowater Home Center, Inc., net of  working capital of $99,227.000 (note 2):</t>
  </si>
  <si>
    <t xml:space="preserve">          Property and equipment</t>
  </si>
  <si>
    <t xml:space="preserve">          Cost in excess of the fair value of net assets acquired</t>
  </si>
  <si>
    <t xml:space="preserve">          Other assets, net of liabilities</t>
  </si>
  <si>
    <t xml:space="preserve">    Other, net</t>
  </si>
  <si>
    <t xml:space="preserve">    Increase in working capital</t>
  </si>
  <si>
    <t xml:space="preserve">CHANGES IN COMPONENTS OF WORKING CAPITAL:</t>
  </si>
  <si>
    <t xml:space="preserve">     Increase (decrease) in current assets:</t>
  </si>
  <si>
    <t xml:space="preserve">     Cash</t>
  </si>
  <si>
    <t xml:space="preserve">        Receivables, net</t>
  </si>
  <si>
    <t xml:space="preserve">        Merchandise inventories</t>
  </si>
  <si>
    <t xml:space="preserve">        Prepaid expenses</t>
  </si>
  <si>
    <t xml:space="preserve">    Increase (decrease) in current liabilites:</t>
  </si>
  <si>
    <t xml:space="preserve">        Accounts payable</t>
  </si>
  <si>
    <t xml:space="preserve">        Accrued salaries and related expenses</t>
  </si>
  <si>
    <t xml:space="preserve">        Other accrued expenses</t>
  </si>
  <si>
    <t xml:space="preserve">        Income taxes payable</t>
  </si>
  <si>
    <t xml:space="preserve">        Current portion of long-term debt</t>
  </si>
  <si>
    <t xml:space="preserve">            INCREASE IN WORKING CAPITAL</t>
  </si>
  <si>
    <t xml:space="preserve">as % of Sales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</si>
</sst>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[$-409]d\-mmm\-yy"/>
    <numFmt numFmtId="166" formatCode="\$#,##0_);&quot;($&quot;#,##0\)"/>
    <numFmt numFmtId="167" formatCode="0%"/>
    <numFmt numFmtId="168" formatCode="0.00%"/>
    <numFmt numFmtId="169" formatCode="0.00"/>
    <numFmt numFmtId="170" formatCode="[$-409]#,##0.00_);[RED]\(#,##0.00\)"/>
    <numFmt numFmtId="171" formatCode="\$#,##0.00_);&quot;($&quot;#,##0.00\)"/>
    <numFmt numFmtId="172" formatCode="[$-409]#,##0_);\(#,##0\)"/>
    <numFmt numFmtId="173" formatCode="[$-409]mmm\-yy"/>
  </numFmts>
  <fonts count="19">
    <font>
      <sz val="10"/>
      <name val="Geneva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0"/>
    </font>
    <font>
      <b val="true"/>
      <sz val="10"/>
      <name val="Times New Roman"/>
      <family val="0"/>
    </font>
    <font>
      <b val="true"/>
      <sz val="12"/>
      <name val="Times New Roman"/>
      <family val="1"/>
    </font>
    <font>
      <sz val="12"/>
      <name val="Times New Roman"/>
      <family val="0"/>
    </font>
    <font>
      <sz val="9"/>
      <name val="Times New Roman"/>
      <family val="0"/>
    </font>
    <font>
      <sz val="10"/>
      <color rgb="FFFFFFFF"/>
      <name val="Times New Roman"/>
      <family val="0"/>
    </font>
    <font>
      <sz val="9"/>
      <name val="Times New Roman"/>
      <family val="1"/>
    </font>
    <font>
      <u val="single"/>
      <sz val="9"/>
      <name val="Times New Roman"/>
      <family val="0"/>
    </font>
    <font>
      <b val="true"/>
      <sz val="9"/>
      <name val="Times New Roman"/>
      <family val="0"/>
    </font>
    <font>
      <u val="single"/>
      <sz val="10"/>
      <name val="Times New Roman"/>
      <family val="0"/>
    </font>
    <font>
      <sz val="9"/>
      <name val="Geneva"/>
      <family val="0"/>
    </font>
    <font>
      <b val="true"/>
      <sz val="9"/>
      <name val="Geneva"/>
      <family val="0"/>
    </font>
    <font>
      <b val="true"/>
      <i val="true"/>
      <sz val="10"/>
      <name val="Times New Roman"/>
      <family val="0"/>
    </font>
    <font>
      <b val="true"/>
      <i val="true"/>
      <sz val="9"/>
      <name val="Times New Roman"/>
      <family val="0"/>
    </font>
    <font>
      <b val="true"/>
      <u val="single"/>
      <sz val="10"/>
      <name val="Times New Roman"/>
      <family val="0"/>
    </font>
  </fonts>
  <fills count="4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7" fontId="0" fillId="0" borderId="0" applyFont="true" applyBorder="false" applyAlignment="false" applyProtection="false"/>
  </cellStyleXfs>
  <cellXfs count="6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1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1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1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71" fontId="8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8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9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1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3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3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8" fillId="3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8" fillId="3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8" fillId="3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4" fillId="3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12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11" fillId="3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6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4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11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0.70703125" defaultRowHeight="12.75" customHeight="true" zeroHeight="false" outlineLevelRow="0" outlineLevelCol="0"/>
  <cols>
    <col collapsed="false" customWidth="true" hidden="false" outlineLevel="0" max="1" min="1" style="1" width="51.85"/>
    <col collapsed="false" customWidth="true" hidden="false" outlineLevel="0" max="2" min="2" style="1" width="8.56"/>
    <col collapsed="false" customWidth="true" hidden="false" outlineLevel="0" max="3" min="3" style="1" width="9.56"/>
    <col collapsed="false" customWidth="true" hidden="false" outlineLevel="0" max="4" min="4" style="1" width="8.56"/>
    <col collapsed="false" customWidth="true" hidden="false" outlineLevel="0" max="5" min="5" style="1" width="5.71"/>
    <col collapsed="false" customWidth="true" hidden="false" outlineLevel="0" max="6" min="6" style="1" width="25.7"/>
    <col collapsed="false" customWidth="true" hidden="false" outlineLevel="0" max="7" min="7" style="1" width="2.13"/>
    <col collapsed="false" customWidth="false" hidden="false" outlineLevel="0" max="257" min="8" style="1" width="10.71"/>
  </cols>
  <sheetData>
    <row r="1" customFormat="false" ht="12.75" hidden="false" customHeight="false" outlineLevel="0" collapsed="false">
      <c r="A1" s="2" t="s">
        <v>0</v>
      </c>
      <c r="B1" s="0"/>
      <c r="C1" s="0"/>
    </row>
    <row r="2" customFormat="false" ht="12.75" hidden="false" customHeight="false" outlineLevel="0" collapsed="false">
      <c r="A2" s="3" t="s">
        <v>1</v>
      </c>
      <c r="B2" s="0"/>
    </row>
    <row r="4" customFormat="false" ht="15.75" hidden="false" customHeight="false" outlineLevel="0" collapsed="false">
      <c r="A4" s="0"/>
      <c r="H4" s="4" t="s">
        <v>2</v>
      </c>
      <c r="I4" s="4"/>
      <c r="J4" s="4"/>
      <c r="K4" s="4"/>
    </row>
    <row r="5" customFormat="false" ht="16.5" hidden="false" customHeight="false" outlineLevel="0" collapsed="false">
      <c r="A5" s="5" t="s">
        <v>3</v>
      </c>
      <c r="C5" s="1" t="s">
        <v>4</v>
      </c>
      <c r="F5" s="6" t="s">
        <v>5</v>
      </c>
      <c r="G5" s="6"/>
      <c r="H5" s="1" t="s">
        <v>6</v>
      </c>
    </row>
    <row r="6" customFormat="false" ht="13.5" hidden="false" customHeight="false" outlineLevel="0" collapsed="false">
      <c r="B6" s="7" t="n">
        <v>29983</v>
      </c>
      <c r="C6" s="7" t="n">
        <v>29619</v>
      </c>
      <c r="D6" s="7" t="n">
        <v>29248</v>
      </c>
      <c r="F6" s="6"/>
      <c r="G6" s="6"/>
      <c r="H6" s="7" t="n">
        <v>29982</v>
      </c>
      <c r="I6" s="7" t="n">
        <v>29983</v>
      </c>
      <c r="J6" s="7" t="n">
        <v>29619</v>
      </c>
      <c r="K6" s="7" t="n">
        <v>29248</v>
      </c>
    </row>
    <row r="7" customFormat="false" ht="12.75" hidden="false" customHeight="false" outlineLevel="0" collapsed="false">
      <c r="A7" s="6" t="s">
        <v>7</v>
      </c>
      <c r="B7" s="8" t="n">
        <v>700729</v>
      </c>
      <c r="C7" s="8" t="n">
        <v>432779</v>
      </c>
      <c r="D7" s="8" t="n">
        <v>256184</v>
      </c>
      <c r="F7" s="6" t="s">
        <v>8</v>
      </c>
      <c r="G7" s="6"/>
      <c r="H7" s="9" t="n">
        <f aca="false">(B21-B17)/B7</f>
        <v>0.0147018319492985</v>
      </c>
      <c r="I7" s="9" t="n">
        <f aca="false">B21/B7</f>
        <v>0.0165813031856823</v>
      </c>
      <c r="J7" s="9"/>
      <c r="K7" s="9"/>
    </row>
    <row r="8" customFormat="false" ht="12.75" hidden="false" customHeight="false" outlineLevel="0" collapsed="false">
      <c r="A8" s="6" t="s">
        <v>9</v>
      </c>
      <c r="B8" s="10" t="n">
        <v>519272</v>
      </c>
      <c r="C8" s="10" t="n">
        <v>318460</v>
      </c>
      <c r="D8" s="10" t="n">
        <v>186170</v>
      </c>
      <c r="F8" s="6" t="s">
        <v>10</v>
      </c>
      <c r="G8" s="6"/>
      <c r="H8" s="11" t="n">
        <f aca="false">B7/((C49+D49-(10/12)*38420)/2)</f>
        <v>2.34537808047546</v>
      </c>
      <c r="I8" s="11" t="n">
        <f aca="false">B7/((C49+D49)/2)</f>
        <v>2.22610184621885</v>
      </c>
      <c r="J8" s="12"/>
      <c r="K8" s="12"/>
    </row>
    <row r="9" customFormat="false" ht="12.75" hidden="false" customHeight="false" outlineLevel="0" collapsed="false">
      <c r="A9" s="6" t="s">
        <v>11</v>
      </c>
      <c r="B9" s="13" t="n">
        <f aca="false">(B7-B8)</f>
        <v>181457</v>
      </c>
      <c r="C9" s="13" t="n">
        <f aca="false">(C7-C8)</f>
        <v>114319</v>
      </c>
      <c r="D9" s="13" t="n">
        <f aca="false">(D7-D8)</f>
        <v>70014</v>
      </c>
      <c r="F9" s="6" t="s">
        <v>12</v>
      </c>
      <c r="G9" s="6"/>
      <c r="H9" s="11" t="n">
        <f aca="false">((C49+D49-(10/12)*38420)/2)/((C69+D69)/2)</f>
        <v>3.52935119448415</v>
      </c>
      <c r="I9" s="11" t="n">
        <f aca="false">((C49+D49)/2)/((C69+D69)/2)</f>
        <v>3.71845652250954</v>
      </c>
      <c r="J9" s="12"/>
      <c r="K9" s="12"/>
    </row>
    <row r="10" customFormat="false" ht="12.75" hidden="false" customHeight="false" outlineLevel="0" collapsed="false">
      <c r="A10" s="6" t="s">
        <v>13</v>
      </c>
      <c r="B10" s="8"/>
      <c r="C10" s="8"/>
      <c r="D10" s="8"/>
      <c r="F10" s="6" t="s">
        <v>14</v>
      </c>
      <c r="G10" s="6"/>
      <c r="H10" s="9" t="n">
        <f aca="false">(1-0.293)</f>
        <v>0.707</v>
      </c>
      <c r="I10" s="9" t="n">
        <f aca="false">(1-0.293)</f>
        <v>0.707</v>
      </c>
      <c r="J10" s="12"/>
      <c r="K10" s="12"/>
    </row>
    <row r="11" customFormat="false" ht="12.75" hidden="false" customHeight="false" outlineLevel="0" collapsed="false">
      <c r="A11" s="6" t="s">
        <v>15</v>
      </c>
      <c r="B11" s="8" t="n">
        <v>134354</v>
      </c>
      <c r="C11" s="8" t="n">
        <v>74447</v>
      </c>
      <c r="D11" s="8" t="n">
        <v>43514</v>
      </c>
      <c r="F11" s="6" t="s">
        <v>16</v>
      </c>
      <c r="G11" s="6"/>
      <c r="H11" s="9" t="n">
        <f aca="false">H7*H8*H9*H10</f>
        <v>0.0860396441945354</v>
      </c>
      <c r="I11" s="9" t="n">
        <f aca="false">I7*I8*I9*I10</f>
        <v>0.0970388881669876</v>
      </c>
      <c r="J11" s="12"/>
      <c r="K11" s="12"/>
    </row>
    <row r="12" customFormat="false" ht="12.75" hidden="false" customHeight="false" outlineLevel="0" collapsed="false">
      <c r="A12" s="6" t="s">
        <v>17</v>
      </c>
      <c r="B12" s="8" t="n">
        <v>7521</v>
      </c>
      <c r="C12" s="8" t="n">
        <v>1917</v>
      </c>
      <c r="D12" s="8" t="n">
        <v>2456</v>
      </c>
      <c r="F12" s="6" t="s">
        <v>18</v>
      </c>
      <c r="G12" s="6"/>
      <c r="H12" s="12" t="n">
        <v>1</v>
      </c>
      <c r="I12" s="12" t="n">
        <v>1</v>
      </c>
      <c r="J12" s="12"/>
      <c r="K12" s="12"/>
    </row>
    <row r="13" customFormat="false" ht="12.75" hidden="false" customHeight="false" outlineLevel="0" collapsed="false">
      <c r="A13" s="6" t="s">
        <v>19</v>
      </c>
      <c r="B13" s="13" t="n">
        <v>20555</v>
      </c>
      <c r="C13" s="13" t="n">
        <v>12817</v>
      </c>
      <c r="D13" s="13" t="n">
        <v>7376</v>
      </c>
      <c r="F13" s="6" t="s">
        <v>20</v>
      </c>
      <c r="G13" s="6"/>
      <c r="H13" s="9" t="n">
        <f aca="false">H11*H12</f>
        <v>0.0860396441945354</v>
      </c>
      <c r="I13" s="9" t="n">
        <f aca="false">I11*I12</f>
        <v>0.0970388881669876</v>
      </c>
      <c r="J13" s="12"/>
      <c r="K13" s="12"/>
    </row>
    <row r="14" customFormat="false" ht="12.75" hidden="false" customHeight="false" outlineLevel="0" collapsed="false">
      <c r="A14" s="6" t="s">
        <v>21</v>
      </c>
      <c r="B14" s="13" t="n">
        <f aca="false">SUM(B11:B13)</f>
        <v>162430</v>
      </c>
      <c r="C14" s="13" t="n">
        <f aca="false">SUM(C11:C13)</f>
        <v>89181</v>
      </c>
      <c r="D14" s="13" t="n">
        <f aca="false">SUM(D11:D13)</f>
        <v>53346</v>
      </c>
      <c r="F14" s="6"/>
      <c r="G14" s="6"/>
      <c r="I14" s="12"/>
      <c r="J14" s="12"/>
      <c r="K14" s="12"/>
    </row>
    <row r="15" customFormat="false" ht="12.75" hidden="false" customHeight="false" outlineLevel="0" collapsed="false">
      <c r="A15" s="6" t="s">
        <v>22</v>
      </c>
      <c r="B15" s="8" t="n">
        <f aca="false">(B9-B14)</f>
        <v>19027</v>
      </c>
      <c r="C15" s="8" t="n">
        <f aca="false">(C9-C14)</f>
        <v>25138</v>
      </c>
      <c r="D15" s="8" t="n">
        <f aca="false">(D9-D14)</f>
        <v>16668</v>
      </c>
      <c r="F15" s="6" t="s">
        <v>23</v>
      </c>
      <c r="G15" s="6"/>
      <c r="H15" s="9"/>
      <c r="I15" s="9" t="n">
        <f aca="false">B9/B7</f>
        <v>0.258954602992027</v>
      </c>
      <c r="J15" s="9" t="n">
        <f aca="false">C9/C7</f>
        <v>0.264150986993362</v>
      </c>
      <c r="K15" s="9" t="n">
        <f aca="false">D9/D7</f>
        <v>0.273295756175249</v>
      </c>
    </row>
    <row r="16" customFormat="false" ht="12.75" hidden="false" customHeight="false" outlineLevel="0" collapsed="false">
      <c r="A16" s="6" t="s">
        <v>24</v>
      </c>
      <c r="B16" s="8"/>
      <c r="C16" s="8"/>
      <c r="D16" s="8"/>
      <c r="F16" s="6" t="s">
        <v>25</v>
      </c>
      <c r="G16" s="6"/>
      <c r="H16" s="9"/>
      <c r="I16" s="9" t="n">
        <f aca="false">B11/B7</f>
        <v>0.191734607815575</v>
      </c>
      <c r="J16" s="9" t="n">
        <f aca="false">C11/C7</f>
        <v>0.172020823561217</v>
      </c>
      <c r="K16" s="9" t="n">
        <f aca="false">D11/D7</f>
        <v>0.169854479592793</v>
      </c>
    </row>
    <row r="17" customFormat="false" ht="12.75" hidden="false" customHeight="false" outlineLevel="0" collapsed="false">
      <c r="A17" s="6" t="s">
        <v>26</v>
      </c>
      <c r="B17" s="8" t="n">
        <v>1317</v>
      </c>
      <c r="C17" s="14" t="s">
        <v>27</v>
      </c>
      <c r="D17" s="14" t="s">
        <v>27</v>
      </c>
      <c r="F17" s="6" t="s">
        <v>28</v>
      </c>
      <c r="G17" s="6"/>
      <c r="H17" s="9"/>
      <c r="I17" s="9" t="n">
        <f aca="false">B19/B7</f>
        <v>-0.0145648317680587</v>
      </c>
      <c r="J17" s="9" t="n">
        <f aca="false">C19/C7</f>
        <v>-0.00952449171517102</v>
      </c>
      <c r="K17" s="9" t="n">
        <f aca="false">D19/D7</f>
        <v>-0.00040595821753115</v>
      </c>
    </row>
    <row r="18" customFormat="false" ht="12.75" hidden="false" customHeight="false" outlineLevel="0" collapsed="false">
      <c r="A18" s="6" t="s">
        <v>29</v>
      </c>
      <c r="B18" s="8" t="n">
        <v>1481</v>
      </c>
      <c r="C18" s="8" t="n">
        <v>5236</v>
      </c>
      <c r="D18" s="8" t="n">
        <v>2422</v>
      </c>
      <c r="F18" s="6" t="s">
        <v>30</v>
      </c>
      <c r="G18" s="6"/>
      <c r="H18" s="9"/>
      <c r="I18" s="9" t="n">
        <f aca="false">B18/B7</f>
        <v>0.00211351321266852</v>
      </c>
      <c r="J18" s="9" t="n">
        <f aca="false">C18/C7</f>
        <v>0.0120985537653167</v>
      </c>
      <c r="K18" s="9" t="n">
        <f aca="false">D18/D7</f>
        <v>0.00945414233519658</v>
      </c>
    </row>
    <row r="19" customFormat="false" ht="12.75" hidden="false" customHeight="false" outlineLevel="0" collapsed="false">
      <c r="A19" s="6" t="s">
        <v>31</v>
      </c>
      <c r="B19" s="13" t="n">
        <v>-10206</v>
      </c>
      <c r="C19" s="13" t="n">
        <v>-4122</v>
      </c>
      <c r="D19" s="13" t="n">
        <v>-104</v>
      </c>
      <c r="F19" s="6" t="s">
        <v>32</v>
      </c>
      <c r="G19" s="6"/>
      <c r="I19" s="11" t="n">
        <f aca="false">B8/C33</f>
        <v>3.40060248853962</v>
      </c>
      <c r="J19" s="11" t="n">
        <f aca="false">C8/D33</f>
        <v>3.7891154843776</v>
      </c>
      <c r="K19" s="11"/>
    </row>
    <row r="20" customFormat="false" ht="12.75" hidden="false" customHeight="false" outlineLevel="0" collapsed="false">
      <c r="A20" s="6"/>
      <c r="B20" s="13" t="n">
        <f aca="false">SUM(B17:B19)</f>
        <v>-7408</v>
      </c>
      <c r="C20" s="13" t="n">
        <f aca="false">SUM(C17:C19)</f>
        <v>1114</v>
      </c>
      <c r="D20" s="13" t="n">
        <f aca="false">SUM(D17:D19)</f>
        <v>2318</v>
      </c>
      <c r="F20" s="6" t="s">
        <v>33</v>
      </c>
      <c r="G20" s="6"/>
      <c r="I20" s="15" t="n">
        <f aca="false">C31/(B7/365)</f>
        <v>11.2016557042737</v>
      </c>
      <c r="J20" s="15" t="n">
        <f aca="false">D31/(C7/365)</f>
        <v>7.89831530642661</v>
      </c>
      <c r="K20" s="12"/>
    </row>
    <row r="21" customFormat="false" ht="12.75" hidden="false" customHeight="false" outlineLevel="0" collapsed="false">
      <c r="A21" s="6" t="s">
        <v>34</v>
      </c>
      <c r="B21" s="8" t="n">
        <f aca="false">SUM(B15+B20)</f>
        <v>11619</v>
      </c>
      <c r="C21" s="8" t="n">
        <f aca="false">SUM(C15+C20)</f>
        <v>26252</v>
      </c>
      <c r="D21" s="8" t="n">
        <f aca="false">SUM(D15+D20)</f>
        <v>18986</v>
      </c>
      <c r="F21" s="6" t="s">
        <v>35</v>
      </c>
      <c r="G21" s="6"/>
      <c r="I21" s="15" t="n">
        <f aca="false">C53/(B8/365)</f>
        <v>37.8733399836694</v>
      </c>
      <c r="J21" s="15" t="n">
        <f aca="false">D53/(C8/365)</f>
        <v>37.0845318093324</v>
      </c>
      <c r="K21" s="12"/>
    </row>
    <row r="22" customFormat="false" ht="12.75" hidden="false" customHeight="false" outlineLevel="0" collapsed="false">
      <c r="A22" s="6" t="s">
        <v>36</v>
      </c>
      <c r="B22" s="13" t="n">
        <v>3400</v>
      </c>
      <c r="C22" s="13" t="n">
        <v>12130</v>
      </c>
      <c r="D22" s="13" t="n">
        <v>8725</v>
      </c>
    </row>
    <row r="23" customFormat="false" ht="12.75" hidden="false" customHeight="false" outlineLevel="0" collapsed="false">
      <c r="A23" s="16" t="s">
        <v>37</v>
      </c>
      <c r="B23" s="17" t="n">
        <f aca="false">(B21-B22)</f>
        <v>8219</v>
      </c>
      <c r="C23" s="17" t="n">
        <f aca="false">(C21-C22)</f>
        <v>14122</v>
      </c>
      <c r="D23" s="17" t="n">
        <f aca="false">(D21-D22)</f>
        <v>10261</v>
      </c>
    </row>
    <row r="24" customFormat="false" ht="21.75" hidden="false" customHeight="true" outlineLevel="0" collapsed="false">
      <c r="A24" s="18" t="s">
        <v>38</v>
      </c>
      <c r="B24" s="19" t="n">
        <v>0.33</v>
      </c>
      <c r="C24" s="19" t="n">
        <v>0.56</v>
      </c>
      <c r="D24" s="19" t="n">
        <v>0.41</v>
      </c>
      <c r="F24" s="20" t="s">
        <v>39</v>
      </c>
    </row>
    <row r="25" customFormat="false" ht="21.75" hidden="false" customHeight="true" outlineLevel="0" collapsed="false">
      <c r="A25" s="18" t="s">
        <v>40</v>
      </c>
      <c r="B25" s="21" t="n">
        <v>25247</v>
      </c>
      <c r="C25" s="21" t="n">
        <v>25302</v>
      </c>
      <c r="D25" s="21" t="n">
        <v>24834</v>
      </c>
      <c r="F25" s="1" t="s">
        <v>41</v>
      </c>
    </row>
    <row r="27" customFormat="false" ht="16.5" hidden="false" customHeight="false" outlineLevel="0" collapsed="false">
      <c r="A27" s="5" t="s">
        <v>42</v>
      </c>
    </row>
    <row r="28" customFormat="false" ht="13.5" hidden="false" customHeight="false" outlineLevel="0" collapsed="false">
      <c r="A28" s="22" t="s">
        <v>43</v>
      </c>
      <c r="C28" s="7" t="n">
        <v>29983</v>
      </c>
      <c r="D28" s="7" t="n">
        <v>29619</v>
      </c>
      <c r="E28" s="0"/>
    </row>
    <row r="29" customFormat="false" ht="12.75" hidden="false" customHeight="false" outlineLevel="0" collapsed="false">
      <c r="A29" s="6" t="s">
        <v>44</v>
      </c>
      <c r="B29" s="6"/>
      <c r="C29" s="6"/>
      <c r="D29" s="6"/>
      <c r="F29" s="1" t="s">
        <v>45</v>
      </c>
    </row>
    <row r="30" customFormat="false" ht="12.75" hidden="false" customHeight="false" outlineLevel="0" collapsed="false">
      <c r="A30" s="6" t="s">
        <v>46</v>
      </c>
      <c r="B30" s="6"/>
      <c r="C30" s="8" t="n">
        <v>9671</v>
      </c>
      <c r="D30" s="8" t="n">
        <v>52062</v>
      </c>
      <c r="F30" s="22" t="s">
        <v>47</v>
      </c>
      <c r="H30" s="23" t="n">
        <v>29982</v>
      </c>
      <c r="I30" s="23" t="n">
        <v>29618</v>
      </c>
      <c r="J30" s="23" t="n">
        <v>29247</v>
      </c>
    </row>
    <row r="31" customFormat="false" ht="12.75" hidden="false" customHeight="false" outlineLevel="0" collapsed="false">
      <c r="A31" s="6" t="s">
        <v>48</v>
      </c>
      <c r="B31" s="6"/>
      <c r="C31" s="8" t="n">
        <v>21505</v>
      </c>
      <c r="D31" s="8" t="n">
        <v>9365</v>
      </c>
      <c r="F31" s="1" t="s">
        <v>49</v>
      </c>
      <c r="H31" s="8" t="n">
        <v>8219</v>
      </c>
      <c r="I31" s="8"/>
      <c r="J31" s="8"/>
    </row>
    <row r="32" customFormat="false" ht="12.75" hidden="false" customHeight="false" outlineLevel="0" collapsed="false">
      <c r="A32" s="6" t="s">
        <v>50</v>
      </c>
      <c r="B32" s="6"/>
      <c r="C32" s="8" t="n">
        <v>3659</v>
      </c>
      <c r="D32" s="14" t="s">
        <v>27</v>
      </c>
      <c r="F32" s="1" t="s">
        <v>51</v>
      </c>
      <c r="H32" s="8" t="n">
        <v>4376</v>
      </c>
      <c r="I32" s="8"/>
      <c r="J32" s="8"/>
    </row>
    <row r="33" customFormat="false" ht="12.75" hidden="false" customHeight="false" outlineLevel="0" collapsed="false">
      <c r="A33" s="6" t="s">
        <v>52</v>
      </c>
      <c r="B33" s="6"/>
      <c r="C33" s="8" t="n">
        <v>152700</v>
      </c>
      <c r="D33" s="8" t="n">
        <v>84046</v>
      </c>
      <c r="F33" s="1" t="s">
        <v>53</v>
      </c>
      <c r="H33" s="8" t="n">
        <v>3612</v>
      </c>
      <c r="I33" s="8"/>
      <c r="J33" s="8"/>
    </row>
    <row r="34" customFormat="false" ht="12.75" hidden="false" customHeight="false" outlineLevel="0" collapsed="false">
      <c r="A34" s="6" t="s">
        <v>54</v>
      </c>
      <c r="B34" s="6"/>
      <c r="C34" s="13" t="n">
        <v>2526</v>
      </c>
      <c r="D34" s="13" t="n">
        <v>1939</v>
      </c>
      <c r="F34" s="1" t="s">
        <v>55</v>
      </c>
      <c r="H34" s="8" t="n">
        <v>637</v>
      </c>
      <c r="I34" s="8"/>
      <c r="J34" s="8"/>
    </row>
    <row r="35" customFormat="false" ht="12.75" hidden="false" customHeight="false" outlineLevel="0" collapsed="false">
      <c r="A35" s="16" t="s">
        <v>56</v>
      </c>
      <c r="B35" s="16"/>
      <c r="C35" s="17" t="n">
        <f aca="false">SUM(C30:C34)</f>
        <v>190061</v>
      </c>
      <c r="D35" s="17" t="n">
        <f aca="false">SUM(D30:D34)</f>
        <v>147412</v>
      </c>
      <c r="F35" s="1" t="s">
        <v>57</v>
      </c>
      <c r="H35" s="8" t="n">
        <f aca="false">180-1728</f>
        <v>-1548</v>
      </c>
      <c r="I35" s="8"/>
      <c r="J35" s="8"/>
    </row>
    <row r="36" customFormat="false" ht="12.75" hidden="false" customHeight="false" outlineLevel="0" collapsed="false">
      <c r="A36" s="6" t="s">
        <v>58</v>
      </c>
      <c r="B36" s="6"/>
      <c r="C36" s="8"/>
      <c r="D36" s="8"/>
      <c r="F36" s="1" t="s">
        <v>59</v>
      </c>
      <c r="H36" s="8" t="n">
        <v>-15799</v>
      </c>
      <c r="I36" s="8"/>
      <c r="J36" s="8"/>
    </row>
    <row r="37" customFormat="false" ht="12.75" hidden="false" customHeight="false" outlineLevel="0" collapsed="false">
      <c r="A37" s="6" t="s">
        <v>60</v>
      </c>
      <c r="B37" s="6"/>
      <c r="C37" s="8" t="n">
        <v>44396</v>
      </c>
      <c r="D37" s="8" t="n">
        <v>30044</v>
      </c>
      <c r="F37" s="1" t="s">
        <v>61</v>
      </c>
      <c r="H37" s="8" t="n">
        <v>-68654</v>
      </c>
      <c r="I37" s="8"/>
      <c r="J37" s="8"/>
    </row>
    <row r="38" customFormat="false" ht="12.75" hidden="false" customHeight="false" outlineLevel="0" collapsed="false">
      <c r="A38" s="6" t="s">
        <v>62</v>
      </c>
      <c r="B38" s="6"/>
      <c r="C38" s="8" t="n">
        <v>38005</v>
      </c>
      <c r="D38" s="8" t="n">
        <v>3728</v>
      </c>
      <c r="F38" s="1" t="s">
        <v>63</v>
      </c>
      <c r="H38" s="8" t="n">
        <v>-587</v>
      </c>
      <c r="I38" s="8"/>
      <c r="J38" s="8"/>
    </row>
    <row r="39" customFormat="false" ht="12.75" hidden="false" customHeight="false" outlineLevel="0" collapsed="false">
      <c r="A39" s="6" t="s">
        <v>64</v>
      </c>
      <c r="B39" s="6"/>
      <c r="C39" s="8" t="n">
        <v>34786</v>
      </c>
      <c r="D39" s="8" t="n">
        <v>18162</v>
      </c>
      <c r="F39" s="1" t="s">
        <v>65</v>
      </c>
      <c r="H39" s="8" t="n">
        <v>21525</v>
      </c>
      <c r="I39" s="8"/>
      <c r="J39" s="8"/>
    </row>
    <row r="40" customFormat="false" ht="12.75" hidden="false" customHeight="false" outlineLevel="0" collapsed="false">
      <c r="A40" s="6" t="s">
        <v>66</v>
      </c>
      <c r="B40" s="6"/>
      <c r="C40" s="8" t="n">
        <v>23748</v>
      </c>
      <c r="D40" s="8" t="n">
        <v>11743</v>
      </c>
      <c r="F40" s="1" t="s">
        <v>67</v>
      </c>
      <c r="H40" s="8" t="n">
        <v>1578</v>
      </c>
      <c r="I40" s="8"/>
      <c r="J40" s="8"/>
    </row>
    <row r="41" customFormat="false" ht="12.75" hidden="false" customHeight="false" outlineLevel="0" collapsed="false">
      <c r="A41" s="6" t="s">
        <v>68</v>
      </c>
      <c r="B41" s="6"/>
      <c r="C41" s="13" t="n">
        <v>27694</v>
      </c>
      <c r="D41" s="13" t="n">
        <v>14039</v>
      </c>
      <c r="F41" s="1" t="s">
        <v>69</v>
      </c>
      <c r="H41" s="8" t="n">
        <v>3736</v>
      </c>
      <c r="I41" s="8"/>
      <c r="J41" s="8"/>
    </row>
    <row r="42" customFormat="false" ht="12.75" hidden="false" customHeight="false" outlineLevel="0" collapsed="false">
      <c r="A42" s="6"/>
      <c r="B42" s="6"/>
      <c r="C42" s="8" t="n">
        <f aca="false">SUM(C37:C41)</f>
        <v>168629</v>
      </c>
      <c r="D42" s="8" t="n">
        <f aca="false">SUM(D37:D41)</f>
        <v>77716</v>
      </c>
      <c r="F42" s="1" t="s">
        <v>70</v>
      </c>
      <c r="H42" s="13" t="n">
        <v>-626</v>
      </c>
      <c r="I42" s="8"/>
      <c r="J42" s="8"/>
    </row>
    <row r="43" customFormat="false" ht="12.75" hidden="false" customHeight="false" outlineLevel="0" collapsed="false">
      <c r="A43" s="6" t="s">
        <v>71</v>
      </c>
      <c r="B43" s="6"/>
      <c r="C43" s="13" t="n">
        <v>7813</v>
      </c>
      <c r="D43" s="13" t="n">
        <v>4139</v>
      </c>
      <c r="H43" s="14" t="n">
        <f aca="false">SUM(H31:H42)</f>
        <v>-43531</v>
      </c>
      <c r="I43" s="8"/>
      <c r="J43" s="8"/>
    </row>
    <row r="44" customFormat="false" ht="12.75" hidden="false" customHeight="false" outlineLevel="0" collapsed="false">
      <c r="A44" s="16" t="s">
        <v>72</v>
      </c>
      <c r="B44" s="16"/>
      <c r="C44" s="17" t="n">
        <f aca="false">C42-C43</f>
        <v>160816</v>
      </c>
      <c r="D44" s="17" t="n">
        <f aca="false">D42-D43</f>
        <v>73577</v>
      </c>
      <c r="H44" s="8"/>
      <c r="I44" s="8"/>
      <c r="J44" s="8"/>
    </row>
    <row r="45" customFormat="false" ht="14.1" hidden="false" customHeight="true" outlineLevel="0" collapsed="false">
      <c r="A45" s="24" t="s">
        <v>73</v>
      </c>
      <c r="B45" s="25"/>
      <c r="C45" s="0"/>
      <c r="D45" s="0"/>
      <c r="F45" s="22" t="s">
        <v>74</v>
      </c>
      <c r="H45" s="8"/>
      <c r="I45" s="8"/>
      <c r="J45" s="8"/>
    </row>
    <row r="46" customFormat="false" ht="12.75" hidden="false" customHeight="false" outlineLevel="0" collapsed="false">
      <c r="A46" s="18" t="s">
        <v>75</v>
      </c>
      <c r="B46" s="16"/>
      <c r="C46" s="26" t="n">
        <v>24561</v>
      </c>
      <c r="D46" s="26" t="n">
        <v>25198</v>
      </c>
      <c r="F46" s="1" t="s">
        <v>76</v>
      </c>
      <c r="H46" s="8" t="n">
        <f aca="false">9469-1317</f>
        <v>8152</v>
      </c>
      <c r="I46" s="8"/>
      <c r="J46" s="8"/>
    </row>
    <row r="47" customFormat="false" ht="12.75" hidden="false" customHeight="false" outlineLevel="0" collapsed="false">
      <c r="A47" s="6" t="s">
        <v>77</v>
      </c>
      <c r="B47" s="6"/>
      <c r="C47" s="13" t="n">
        <v>4755</v>
      </c>
      <c r="D47" s="13" t="n">
        <v>3177</v>
      </c>
      <c r="F47" s="1" t="s">
        <v>78</v>
      </c>
      <c r="H47" s="13" t="n">
        <v>-99767</v>
      </c>
      <c r="I47" s="8"/>
      <c r="J47" s="8"/>
    </row>
    <row r="48" customFormat="false" ht="12.75" hidden="false" customHeight="false" outlineLevel="0" collapsed="false">
      <c r="A48" s="6"/>
      <c r="B48" s="6"/>
      <c r="C48" s="8"/>
      <c r="D48" s="8"/>
      <c r="H48" s="14" t="n">
        <f aca="false">SUM(H46:H47)</f>
        <v>-91615</v>
      </c>
      <c r="I48" s="8"/>
      <c r="J48" s="8"/>
    </row>
    <row r="49" customFormat="false" ht="12.75" hidden="false" customHeight="false" outlineLevel="0" collapsed="false">
      <c r="A49" s="27"/>
      <c r="B49" s="27"/>
      <c r="C49" s="17" t="n">
        <f aca="false">C35+C44+C46+C47</f>
        <v>380193</v>
      </c>
      <c r="D49" s="17" t="n">
        <f aca="false">D35+D44+D46+D47</f>
        <v>249364</v>
      </c>
      <c r="H49" s="8"/>
      <c r="I49" s="8"/>
      <c r="J49" s="8"/>
    </row>
    <row r="50" customFormat="false" ht="13.5" hidden="false" customHeight="false" outlineLevel="0" collapsed="false">
      <c r="A50" s="6"/>
      <c r="B50" s="6"/>
      <c r="C50" s="8"/>
      <c r="D50" s="8"/>
      <c r="F50" s="22" t="s">
        <v>79</v>
      </c>
      <c r="H50" s="8"/>
      <c r="I50" s="8"/>
      <c r="J50" s="8"/>
    </row>
    <row r="51" customFormat="false" ht="12.75" hidden="false" customHeight="false" outlineLevel="0" collapsed="false">
      <c r="A51" s="28" t="s">
        <v>80</v>
      </c>
      <c r="B51" s="29"/>
      <c r="C51" s="30" t="n">
        <v>29983</v>
      </c>
      <c r="D51" s="30" t="n">
        <v>29619</v>
      </c>
      <c r="F51" s="1" t="s">
        <v>81</v>
      </c>
      <c r="H51" s="8" t="n">
        <v>92400</v>
      </c>
      <c r="I51" s="8"/>
      <c r="J51" s="8"/>
    </row>
    <row r="52" customFormat="false" ht="12.75" hidden="false" customHeight="false" outlineLevel="0" collapsed="false">
      <c r="A52" s="6" t="s">
        <v>82</v>
      </c>
      <c r="B52" s="6"/>
      <c r="C52" s="31"/>
      <c r="D52" s="31"/>
      <c r="F52" s="1" t="s">
        <v>83</v>
      </c>
      <c r="H52" s="8" t="n">
        <v>659</v>
      </c>
      <c r="I52" s="8"/>
      <c r="J52" s="8"/>
    </row>
    <row r="53" customFormat="false" ht="12.75" hidden="false" customHeight="false" outlineLevel="0" collapsed="false">
      <c r="A53" s="6" t="s">
        <v>84</v>
      </c>
      <c r="B53" s="6"/>
      <c r="C53" s="8" t="n">
        <v>53881</v>
      </c>
      <c r="D53" s="8" t="n">
        <v>32356</v>
      </c>
      <c r="F53" s="1" t="s">
        <v>85</v>
      </c>
      <c r="H53" s="13" t="n">
        <f aca="false">-10399+10095</f>
        <v>-304</v>
      </c>
      <c r="I53" s="8"/>
      <c r="J53" s="8"/>
    </row>
    <row r="54" customFormat="false" ht="12.75" hidden="false" customHeight="false" outlineLevel="0" collapsed="false">
      <c r="A54" s="6" t="s">
        <v>86</v>
      </c>
      <c r="B54" s="6"/>
      <c r="C54" s="8" t="n">
        <v>5397</v>
      </c>
      <c r="D54" s="8" t="n">
        <v>3819</v>
      </c>
      <c r="H54" s="14" t="n">
        <f aca="false">SUM(H51:H53)</f>
        <v>92755</v>
      </c>
      <c r="I54" s="8"/>
      <c r="J54" s="8"/>
    </row>
    <row r="55" customFormat="false" ht="12.75" hidden="false" customHeight="false" outlineLevel="0" collapsed="false">
      <c r="A55" s="6" t="s">
        <v>87</v>
      </c>
      <c r="B55" s="6"/>
      <c r="C55" s="8" t="n">
        <v>13950</v>
      </c>
      <c r="D55" s="8" t="n">
        <v>10214</v>
      </c>
      <c r="H55" s="8"/>
      <c r="I55" s="8"/>
      <c r="J55" s="8"/>
    </row>
    <row r="56" customFormat="false" ht="12.75" hidden="false" customHeight="false" outlineLevel="0" collapsed="false">
      <c r="A56" s="6" t="s">
        <v>88</v>
      </c>
      <c r="B56" s="6"/>
      <c r="C56" s="32" t="s">
        <v>27</v>
      </c>
      <c r="D56" s="8" t="n">
        <v>626</v>
      </c>
      <c r="F56" s="33" t="s">
        <v>89</v>
      </c>
      <c r="G56" s="33"/>
      <c r="H56" s="34" t="n">
        <f aca="false">H43+H48+H54</f>
        <v>-42391</v>
      </c>
      <c r="I56" s="8"/>
      <c r="J56" s="8"/>
    </row>
    <row r="57" customFormat="false" ht="13.5" hidden="false" customHeight="false" outlineLevel="0" collapsed="false">
      <c r="A57" s="6" t="s">
        <v>90</v>
      </c>
      <c r="B57" s="6"/>
      <c r="C57" s="13" t="n">
        <v>10382</v>
      </c>
      <c r="D57" s="13" t="n">
        <v>287</v>
      </c>
    </row>
    <row r="58" customFormat="false" ht="12.75" hidden="false" customHeight="false" outlineLevel="0" collapsed="false">
      <c r="A58" s="16" t="s">
        <v>91</v>
      </c>
      <c r="B58" s="16"/>
      <c r="C58" s="17" t="n">
        <f aca="false">SUM(C53:C57)</f>
        <v>83610</v>
      </c>
      <c r="D58" s="17" t="n">
        <f aca="false">SUM(D53:D57)</f>
        <v>47302</v>
      </c>
      <c r="F58" s="35" t="s">
        <v>92</v>
      </c>
      <c r="G58" s="36"/>
      <c r="H58" s="37" t="n">
        <v>0.3</v>
      </c>
    </row>
    <row r="59" customFormat="false" ht="12.75" hidden="false" customHeight="false" outlineLevel="0" collapsed="false">
      <c r="A59" s="6" t="s">
        <v>93</v>
      </c>
      <c r="B59" s="6"/>
      <c r="C59" s="38"/>
      <c r="D59" s="38"/>
      <c r="F59" s="39" t="s">
        <v>94</v>
      </c>
      <c r="G59" s="40"/>
      <c r="H59" s="41" t="n">
        <v>30347</v>
      </c>
      <c r="I59" s="42" t="s">
        <v>39</v>
      </c>
      <c r="J59" s="42"/>
      <c r="K59" s="42"/>
    </row>
    <row r="60" customFormat="false" ht="12.75" hidden="false" customHeight="false" outlineLevel="0" collapsed="false">
      <c r="A60" s="6" t="s">
        <v>95</v>
      </c>
      <c r="B60" s="6"/>
      <c r="C60" s="8" t="n">
        <v>100250</v>
      </c>
      <c r="D60" s="8" t="n">
        <v>100250</v>
      </c>
      <c r="F60" s="43" t="s">
        <v>96</v>
      </c>
      <c r="G60" s="44"/>
      <c r="H60" s="45" t="n">
        <f aca="false">B7*(1+H58)*((B21)/B7)</f>
        <v>15104.7</v>
      </c>
    </row>
    <row r="61" customFormat="false" ht="12.75" hidden="false" customHeight="false" outlineLevel="0" collapsed="false">
      <c r="A61" s="6" t="s">
        <v>97</v>
      </c>
      <c r="B61" s="6"/>
      <c r="C61" s="13" t="n">
        <v>99693</v>
      </c>
      <c r="D61" s="13" t="n">
        <v>17692</v>
      </c>
      <c r="F61" s="43" t="s">
        <v>98</v>
      </c>
      <c r="G61" s="44"/>
      <c r="H61" s="46" t="n">
        <f aca="false">C43*(1+H58)</f>
        <v>10156.9</v>
      </c>
    </row>
    <row r="62" customFormat="false" ht="12.75" hidden="false" customHeight="false" outlineLevel="0" collapsed="false">
      <c r="A62" s="16"/>
      <c r="B62" s="16"/>
      <c r="C62" s="17" t="n">
        <f aca="false">SUM(C60:C61)</f>
        <v>199943</v>
      </c>
      <c r="D62" s="17" t="n">
        <f aca="false">SUM(D60:D61)</f>
        <v>117942</v>
      </c>
      <c r="F62" s="43" t="s">
        <v>53</v>
      </c>
      <c r="G62" s="44"/>
      <c r="H62" s="46" t="n">
        <v>0</v>
      </c>
    </row>
    <row r="63" customFormat="false" ht="12.75" hidden="false" customHeight="false" outlineLevel="0" collapsed="false">
      <c r="A63" s="16" t="s">
        <v>99</v>
      </c>
      <c r="B63" s="16"/>
      <c r="C63" s="26" t="n">
        <v>861</v>
      </c>
      <c r="D63" s="26" t="n">
        <v>1320</v>
      </c>
      <c r="F63" s="43" t="s">
        <v>57</v>
      </c>
      <c r="G63" s="44"/>
      <c r="H63" s="46" t="n">
        <v>0</v>
      </c>
    </row>
    <row r="64" customFormat="false" ht="12.75" hidden="false" customHeight="false" outlineLevel="0" collapsed="false">
      <c r="A64" s="16" t="s">
        <v>100</v>
      </c>
      <c r="B64" s="16"/>
      <c r="C64" s="26" t="n">
        <v>6687</v>
      </c>
      <c r="D64" s="26" t="n">
        <v>2586</v>
      </c>
      <c r="F64" s="43" t="s">
        <v>59</v>
      </c>
      <c r="G64" s="44"/>
      <c r="H64" s="45" t="n">
        <f aca="false">-'Balance Sheet Proforma'!F31*B7*H58</f>
        <v>-6451.5</v>
      </c>
    </row>
    <row r="65" customFormat="false" ht="15.95" hidden="false" customHeight="true" outlineLevel="0" collapsed="false">
      <c r="A65" s="6" t="s">
        <v>101</v>
      </c>
      <c r="B65" s="6"/>
      <c r="C65" s="31"/>
      <c r="D65" s="31"/>
      <c r="F65" s="43" t="s">
        <v>61</v>
      </c>
      <c r="G65" s="44"/>
      <c r="H65" s="46" t="n">
        <f aca="false">-'Balance Sheet Proforma'!F33*B7*H58</f>
        <v>-45810</v>
      </c>
      <c r="I65" s="8" t="n">
        <f aca="false">1800*9</f>
        <v>16200</v>
      </c>
      <c r="J65" s="1" t="s">
        <v>102</v>
      </c>
    </row>
    <row r="66" customFormat="false" ht="21.95" hidden="false" customHeight="true" outlineLevel="0" collapsed="false">
      <c r="A66" s="47" t="s">
        <v>103</v>
      </c>
      <c r="B66" s="6"/>
      <c r="C66" s="8" t="n">
        <v>1258</v>
      </c>
      <c r="D66" s="8" t="n">
        <v>1253</v>
      </c>
      <c r="F66" s="43" t="s">
        <v>63</v>
      </c>
      <c r="G66" s="44"/>
      <c r="H66" s="46" t="n">
        <f aca="false">B7*'Balance Sheet Proforma'!F34*H58</f>
        <v>757.8</v>
      </c>
    </row>
    <row r="67" customFormat="false" ht="12.75" hidden="false" customHeight="false" outlineLevel="0" collapsed="false">
      <c r="A67" s="6" t="s">
        <v>104</v>
      </c>
      <c r="B67" s="6"/>
      <c r="C67" s="8" t="n">
        <v>48900</v>
      </c>
      <c r="D67" s="8" t="n">
        <v>48246</v>
      </c>
      <c r="F67" s="43" t="s">
        <v>65</v>
      </c>
      <c r="G67" s="44"/>
      <c r="H67" s="46" t="n">
        <f aca="false">B$7*'Balance Sheet Proforma'!F53*H$58</f>
        <v>16164.3</v>
      </c>
    </row>
    <row r="68" customFormat="false" ht="12.75" hidden="false" customHeight="false" outlineLevel="0" collapsed="false">
      <c r="A68" s="6" t="s">
        <v>105</v>
      </c>
      <c r="B68" s="6"/>
      <c r="C68" s="10" t="n">
        <v>38934</v>
      </c>
      <c r="D68" s="10" t="n">
        <v>30715</v>
      </c>
      <c r="F68" s="43" t="s">
        <v>67</v>
      </c>
      <c r="G68" s="44"/>
      <c r="H68" s="46" t="n">
        <f aca="false">B$7*'Balance Sheet Proforma'!F54*H$58</f>
        <v>1619.1</v>
      </c>
    </row>
    <row r="69" customFormat="false" ht="12.75" hidden="false" customHeight="false" outlineLevel="0" collapsed="false">
      <c r="A69" s="16" t="s">
        <v>106</v>
      </c>
      <c r="B69" s="16"/>
      <c r="C69" s="17" t="n">
        <v>89092</v>
      </c>
      <c r="D69" s="17" t="n">
        <v>80214</v>
      </c>
      <c r="F69" s="43" t="s">
        <v>69</v>
      </c>
      <c r="G69" s="44"/>
      <c r="H69" s="46" t="n">
        <f aca="false">B$7*'Balance Sheet Proforma'!F55*H$58</f>
        <v>4185</v>
      </c>
    </row>
    <row r="70" customFormat="false" ht="12.75" hidden="false" customHeight="false" outlineLevel="0" collapsed="false">
      <c r="A70" s="6" t="s">
        <v>107</v>
      </c>
      <c r="B70" s="6"/>
      <c r="C70" s="8"/>
      <c r="D70" s="8"/>
      <c r="F70" s="43" t="s">
        <v>70</v>
      </c>
      <c r="G70" s="44"/>
      <c r="H70" s="46" t="n">
        <f aca="false">B$7*'Balance Sheet Proforma'!F56*H$58</f>
        <v>0</v>
      </c>
    </row>
    <row r="71" customFormat="false" ht="12.75" hidden="false" customHeight="false" outlineLevel="0" collapsed="false">
      <c r="A71" s="16"/>
      <c r="B71" s="16"/>
      <c r="C71" s="17" t="n">
        <f aca="false">SUM(C58+C62+C63+C64+C69)</f>
        <v>380193</v>
      </c>
      <c r="D71" s="17" t="n">
        <f aca="false">SUM(D58+D62+D63+D64+D69)</f>
        <v>249364</v>
      </c>
      <c r="F71" s="48" t="s">
        <v>108</v>
      </c>
      <c r="G71" s="44"/>
      <c r="H71" s="46" t="n">
        <f aca="false">B19</f>
        <v>-10206</v>
      </c>
      <c r="I71" s="1" t="s">
        <v>109</v>
      </c>
    </row>
    <row r="72" customFormat="false" ht="12.75" hidden="false" customHeight="false" outlineLevel="0" collapsed="false">
      <c r="A72" s="25"/>
      <c r="B72" s="25"/>
      <c r="C72" s="49"/>
      <c r="D72" s="49"/>
      <c r="F72" s="48" t="s">
        <v>110</v>
      </c>
      <c r="G72" s="44"/>
      <c r="H72" s="46" t="n">
        <f aca="false">-B22*(1+H58)</f>
        <v>-4420</v>
      </c>
    </row>
    <row r="73" customFormat="false" ht="15.75" hidden="false" customHeight="false" outlineLevel="0" collapsed="false">
      <c r="A73" s="5" t="s">
        <v>111</v>
      </c>
      <c r="C73" s="50"/>
      <c r="D73" s="50"/>
      <c r="F73" s="51" t="s">
        <v>112</v>
      </c>
      <c r="G73" s="44"/>
      <c r="H73" s="46" t="n">
        <f aca="false">SUM(H60:H72)</f>
        <v>-18899.7</v>
      </c>
    </row>
    <row r="74" customFormat="false" ht="16.5" hidden="false" customHeight="false" outlineLevel="0" collapsed="false">
      <c r="A74" s="5"/>
      <c r="C74" s="50"/>
      <c r="D74" s="50"/>
      <c r="F74" s="43" t="s">
        <v>113</v>
      </c>
      <c r="G74" s="44"/>
      <c r="H74" s="46" t="n">
        <f aca="false">-H32*(1+H58)</f>
        <v>-5688.8</v>
      </c>
      <c r="I74" s="1" t="s">
        <v>114</v>
      </c>
    </row>
    <row r="75" customFormat="false" ht="13.5" hidden="false" customHeight="false" outlineLevel="0" collapsed="false">
      <c r="A75" s="1" t="s">
        <v>115</v>
      </c>
      <c r="B75" s="7" t="n">
        <v>29983</v>
      </c>
      <c r="C75" s="7" t="n">
        <v>29619</v>
      </c>
      <c r="D75" s="7" t="n">
        <v>29248</v>
      </c>
      <c r="F75" s="43" t="s">
        <v>116</v>
      </c>
      <c r="G75" s="44"/>
      <c r="H75" s="46" t="n">
        <f aca="false">-6600*9+C41</f>
        <v>-31706</v>
      </c>
      <c r="I75" s="50" t="n">
        <f aca="false">C41</f>
        <v>27694</v>
      </c>
      <c r="J75" s="1" t="s">
        <v>117</v>
      </c>
    </row>
    <row r="76" customFormat="false" ht="12.75" hidden="false" customHeight="false" outlineLevel="0" collapsed="false">
      <c r="A76" s="6" t="s">
        <v>118</v>
      </c>
      <c r="B76" s="8" t="n">
        <v>8219</v>
      </c>
      <c r="C76" s="8" t="n">
        <v>14122</v>
      </c>
      <c r="D76" s="8" t="n">
        <v>10261</v>
      </c>
      <c r="F76" s="43" t="s">
        <v>119</v>
      </c>
      <c r="G76" s="44"/>
      <c r="H76" s="52" t="n">
        <f aca="false">-C40*H58</f>
        <v>-7124.4</v>
      </c>
    </row>
    <row r="77" customFormat="false" ht="12.75" hidden="false" customHeight="false" outlineLevel="0" collapsed="false">
      <c r="A77" s="6" t="s">
        <v>120</v>
      </c>
      <c r="B77" s="31"/>
      <c r="C77" s="31"/>
      <c r="D77" s="31"/>
      <c r="F77" s="51" t="s">
        <v>121</v>
      </c>
      <c r="G77" s="44"/>
      <c r="H77" s="46" t="n">
        <f aca="false">SUM(H74:H76)</f>
        <v>-44519.2</v>
      </c>
    </row>
    <row r="78" customFormat="false" ht="12.75" hidden="false" customHeight="false" outlineLevel="0" collapsed="false">
      <c r="A78" s="6" t="s">
        <v>122</v>
      </c>
      <c r="B78" s="8" t="n">
        <v>4376</v>
      </c>
      <c r="C78" s="8" t="n">
        <v>2275</v>
      </c>
      <c r="D78" s="8" t="n">
        <v>903</v>
      </c>
      <c r="F78" s="43"/>
      <c r="G78" s="44"/>
      <c r="H78" s="46"/>
    </row>
    <row r="79" customFormat="false" ht="12.75" hidden="false" customHeight="false" outlineLevel="0" collapsed="false">
      <c r="A79" s="6" t="s">
        <v>123</v>
      </c>
      <c r="B79" s="8" t="n">
        <v>3612</v>
      </c>
      <c r="C79" s="8" t="n">
        <v>1508</v>
      </c>
      <c r="D79" s="8" t="n">
        <v>713</v>
      </c>
      <c r="F79" s="43" t="s">
        <v>124</v>
      </c>
      <c r="G79" s="44"/>
      <c r="H79" s="46" t="n">
        <v>-10382</v>
      </c>
      <c r="I79" s="1" t="s">
        <v>125</v>
      </c>
    </row>
    <row r="80" customFormat="false" ht="12.75" hidden="false" customHeight="false" outlineLevel="0" collapsed="false">
      <c r="A80" s="6" t="s">
        <v>126</v>
      </c>
      <c r="B80" s="8" t="n">
        <v>637</v>
      </c>
      <c r="C80" s="8" t="n">
        <v>93</v>
      </c>
      <c r="D80" s="14" t="s">
        <v>27</v>
      </c>
      <c r="F80" s="43" t="s">
        <v>127</v>
      </c>
      <c r="G80" s="44"/>
      <c r="H80" s="52" t="n">
        <f aca="false">-(H73+H77+H79)</f>
        <v>73800.9</v>
      </c>
      <c r="I80" s="1" t="s">
        <v>128</v>
      </c>
      <c r="J80" s="22" t="s">
        <v>129</v>
      </c>
    </row>
    <row r="81" customFormat="false" ht="12.75" hidden="false" customHeight="false" outlineLevel="0" collapsed="false">
      <c r="A81" s="6" t="s">
        <v>130</v>
      </c>
      <c r="B81" s="8" t="n">
        <v>-1317</v>
      </c>
      <c r="C81" s="14" t="s">
        <v>27</v>
      </c>
      <c r="D81" s="14" t="s">
        <v>27</v>
      </c>
      <c r="F81" s="51" t="s">
        <v>131</v>
      </c>
      <c r="G81" s="44"/>
      <c r="H81" s="46" t="n">
        <f aca="false">SUM(H79:H80)</f>
        <v>63418.9</v>
      </c>
    </row>
    <row r="82" customFormat="false" ht="12.75" hidden="false" customHeight="false" outlineLevel="0" collapsed="false">
      <c r="A82" s="6" t="s">
        <v>132</v>
      </c>
      <c r="B82" s="13" t="n">
        <v>180</v>
      </c>
      <c r="C82" s="13" t="n">
        <v>77</v>
      </c>
      <c r="D82" s="13" t="n">
        <v>59</v>
      </c>
      <c r="F82" s="43"/>
      <c r="G82" s="44"/>
      <c r="H82" s="46"/>
    </row>
    <row r="83" customFormat="false" ht="12.75" hidden="false" customHeight="false" outlineLevel="0" collapsed="false">
      <c r="A83" s="6" t="s">
        <v>133</v>
      </c>
      <c r="B83" s="8" t="n">
        <v>15707</v>
      </c>
      <c r="C83" s="8" t="n">
        <v>18075</v>
      </c>
      <c r="D83" s="8" t="n">
        <v>11936</v>
      </c>
      <c r="F83" s="43"/>
      <c r="G83" s="44"/>
      <c r="H83" s="46"/>
      <c r="I83" s="53"/>
    </row>
    <row r="84" customFormat="false" ht="12.75" hidden="false" customHeight="false" outlineLevel="0" collapsed="false">
      <c r="A84" s="6" t="s">
        <v>134</v>
      </c>
      <c r="B84" s="8" t="n">
        <v>9469</v>
      </c>
      <c r="C84" s="8" t="n">
        <v>864</v>
      </c>
      <c r="D84" s="8" t="n">
        <v>3</v>
      </c>
      <c r="F84" s="43"/>
      <c r="G84" s="44"/>
      <c r="H84" s="46"/>
    </row>
    <row r="85" customFormat="false" ht="12.75" hidden="false" customHeight="false" outlineLevel="0" collapsed="false">
      <c r="A85" s="6" t="s">
        <v>135</v>
      </c>
      <c r="B85" s="8" t="n">
        <v>92400</v>
      </c>
      <c r="C85" s="8" t="n">
        <v>120350</v>
      </c>
      <c r="D85" s="8" t="n">
        <v>4200</v>
      </c>
      <c r="F85" s="43" t="s">
        <v>136</v>
      </c>
      <c r="G85" s="44"/>
      <c r="H85" s="46" t="n">
        <f aca="false">C30</f>
        <v>9671</v>
      </c>
    </row>
    <row r="86" customFormat="false" ht="12.75" hidden="false" customHeight="false" outlineLevel="0" collapsed="false">
      <c r="A86" s="6" t="s">
        <v>137</v>
      </c>
      <c r="B86" s="8" t="n">
        <v>659</v>
      </c>
      <c r="C86" s="8" t="n">
        <v>814</v>
      </c>
      <c r="D86" s="8" t="n">
        <v>36663</v>
      </c>
      <c r="F86" s="43" t="s">
        <v>138</v>
      </c>
      <c r="G86" s="44"/>
      <c r="H86" s="46" t="n">
        <v>9671</v>
      </c>
    </row>
    <row r="87" customFormat="false" ht="12.75" hidden="false" customHeight="false" outlineLevel="0" collapsed="false">
      <c r="A87" s="16"/>
      <c r="B87" s="17" t="n">
        <f aca="false">SUM(B83:B86)</f>
        <v>118235</v>
      </c>
      <c r="C87" s="17" t="n">
        <f aca="false">SUM(C83:C86)</f>
        <v>140103</v>
      </c>
      <c r="D87" s="17" t="n">
        <f aca="false">SUM(D83:D86)</f>
        <v>52802</v>
      </c>
      <c r="F87" s="43"/>
      <c r="G87" s="44"/>
      <c r="H87" s="54"/>
    </row>
    <row r="88" customFormat="false" ht="12.75" hidden="false" customHeight="false" outlineLevel="0" collapsed="false">
      <c r="A88" s="1" t="s">
        <v>139</v>
      </c>
      <c r="B88" s="8"/>
      <c r="C88" s="8"/>
      <c r="D88" s="8"/>
      <c r="F88" s="43"/>
      <c r="G88" s="44"/>
      <c r="H88" s="54"/>
    </row>
    <row r="89" customFormat="false" ht="15" hidden="false" customHeight="true" outlineLevel="0" collapsed="false">
      <c r="A89" s="6" t="s">
        <v>140</v>
      </c>
      <c r="B89" s="8" t="n">
        <v>99767</v>
      </c>
      <c r="C89" s="8" t="n">
        <v>50769</v>
      </c>
      <c r="D89" s="8" t="n">
        <v>16081</v>
      </c>
      <c r="F89" s="43"/>
      <c r="G89" s="44"/>
      <c r="H89" s="54"/>
    </row>
    <row r="90" customFormat="false" ht="13.5" hidden="false" customHeight="false" outlineLevel="0" collapsed="false">
      <c r="A90" s="6" t="s">
        <v>141</v>
      </c>
      <c r="B90" s="8" t="n">
        <v>10399</v>
      </c>
      <c r="C90" s="8" t="n">
        <v>6792</v>
      </c>
      <c r="D90" s="8" t="n">
        <v>52</v>
      </c>
      <c r="F90" s="55"/>
      <c r="G90" s="56"/>
      <c r="H90" s="57"/>
    </row>
    <row r="91" customFormat="false" ht="21.75" hidden="false" customHeight="true" outlineLevel="0" collapsed="false">
      <c r="A91" s="58" t="s">
        <v>142</v>
      </c>
      <c r="B91" s="8"/>
      <c r="C91" s="8"/>
      <c r="D91" s="8"/>
    </row>
    <row r="92" customFormat="false" ht="12.75" hidden="false" customHeight="false" outlineLevel="0" collapsed="false">
      <c r="A92" s="6" t="s">
        <v>143</v>
      </c>
      <c r="B92" s="14" t="s">
        <v>27</v>
      </c>
      <c r="C92" s="8" t="n">
        <v>4815</v>
      </c>
      <c r="D92" s="14" t="s">
        <v>27</v>
      </c>
    </row>
    <row r="93" customFormat="false" ht="12.75" hidden="false" customHeight="false" outlineLevel="0" collapsed="false">
      <c r="A93" s="6" t="s">
        <v>144</v>
      </c>
      <c r="B93" s="14" t="s">
        <v>27</v>
      </c>
      <c r="C93" s="8" t="n">
        <v>25291</v>
      </c>
      <c r="D93" s="14" t="s">
        <v>27</v>
      </c>
    </row>
    <row r="94" customFormat="false" ht="12.75" hidden="false" customHeight="false" outlineLevel="0" collapsed="false">
      <c r="A94" s="6" t="s">
        <v>145</v>
      </c>
      <c r="B94" s="14" t="s">
        <v>27</v>
      </c>
      <c r="C94" s="8" t="n">
        <v>-913</v>
      </c>
      <c r="D94" s="14" t="s">
        <v>27</v>
      </c>
    </row>
    <row r="95" customFormat="false" ht="12.75" hidden="false" customHeight="false" outlineLevel="0" collapsed="false">
      <c r="A95" s="6" t="s">
        <v>146</v>
      </c>
      <c r="B95" s="8" t="n">
        <v>1728</v>
      </c>
      <c r="C95" s="8" t="n">
        <v>2554</v>
      </c>
      <c r="D95" s="8" t="n">
        <v>252</v>
      </c>
    </row>
    <row r="96" customFormat="false" ht="12.75" hidden="false" customHeight="false" outlineLevel="0" collapsed="false">
      <c r="A96" s="6" t="s">
        <v>147</v>
      </c>
      <c r="B96" s="8" t="n">
        <v>6341</v>
      </c>
      <c r="C96" s="8" t="n">
        <v>50792</v>
      </c>
      <c r="D96" s="8" t="n">
        <v>36417</v>
      </c>
    </row>
    <row r="97" customFormat="false" ht="12.75" hidden="false" customHeight="false" outlineLevel="0" collapsed="false">
      <c r="A97" s="16"/>
      <c r="B97" s="17" t="n">
        <f aca="false">SUM(B89:B96)</f>
        <v>118235</v>
      </c>
      <c r="C97" s="17" t="n">
        <f aca="false">SUM(C89:C96)</f>
        <v>140100</v>
      </c>
      <c r="D97" s="17" t="n">
        <f aca="false">SUM(D89:D96)</f>
        <v>52802</v>
      </c>
    </row>
    <row r="98" customFormat="false" ht="12.75" hidden="false" customHeight="false" outlineLevel="0" collapsed="false">
      <c r="A98" s="1" t="s">
        <v>148</v>
      </c>
      <c r="B98" s="59"/>
      <c r="C98" s="59"/>
      <c r="D98" s="59"/>
    </row>
    <row r="99" customFormat="false" ht="12.75" hidden="false" customHeight="false" outlineLevel="0" collapsed="false">
      <c r="A99" s="6" t="s">
        <v>149</v>
      </c>
      <c r="B99" s="8"/>
      <c r="C99" s="8"/>
      <c r="D99" s="8"/>
    </row>
    <row r="100" customFormat="false" ht="12.75" hidden="false" customHeight="false" outlineLevel="0" collapsed="false">
      <c r="A100" s="6" t="s">
        <v>150</v>
      </c>
      <c r="B100" s="8" t="n">
        <v>-42391</v>
      </c>
      <c r="C100" s="8" t="n">
        <v>29894</v>
      </c>
      <c r="D100" s="8" t="n">
        <v>13917</v>
      </c>
    </row>
    <row r="101" customFormat="false" ht="12.75" hidden="false" customHeight="false" outlineLevel="0" collapsed="false">
      <c r="A101" s="6" t="s">
        <v>151</v>
      </c>
      <c r="B101" s="8" t="n">
        <v>15799</v>
      </c>
      <c r="C101" s="8" t="n">
        <v>7170</v>
      </c>
      <c r="D101" s="8" t="n">
        <v>1567</v>
      </c>
    </row>
    <row r="102" customFormat="false" ht="12.75" hidden="false" customHeight="false" outlineLevel="0" collapsed="false">
      <c r="A102" s="6" t="s">
        <v>152</v>
      </c>
      <c r="B102" s="8" t="n">
        <v>68654</v>
      </c>
      <c r="C102" s="8" t="n">
        <v>25334</v>
      </c>
      <c r="D102" s="8" t="n">
        <v>41137</v>
      </c>
    </row>
    <row r="103" customFormat="false" ht="12.75" hidden="false" customHeight="false" outlineLevel="0" collapsed="false">
      <c r="A103" s="6" t="s">
        <v>153</v>
      </c>
      <c r="B103" s="13" t="n">
        <v>587</v>
      </c>
      <c r="C103" s="13" t="n">
        <v>1206</v>
      </c>
      <c r="D103" s="13" t="n">
        <v>227</v>
      </c>
    </row>
    <row r="104" customFormat="false" ht="12.75" hidden="false" customHeight="false" outlineLevel="0" collapsed="false">
      <c r="A104" s="6"/>
      <c r="B104" s="8" t="n">
        <f aca="false">SUM(B100:B103)</f>
        <v>42649</v>
      </c>
      <c r="C104" s="8" t="n">
        <f aca="false">SUM(C100:C103)</f>
        <v>63604</v>
      </c>
      <c r="D104" s="8" t="n">
        <f aca="false">SUM(D100:D103)</f>
        <v>56848</v>
      </c>
    </row>
    <row r="105" customFormat="false" ht="12.75" hidden="false" customHeight="false" outlineLevel="0" collapsed="false">
      <c r="A105" s="6" t="s">
        <v>154</v>
      </c>
      <c r="B105" s="8"/>
      <c r="C105" s="8"/>
      <c r="D105" s="8"/>
    </row>
    <row r="106" customFormat="false" ht="12.75" hidden="false" customHeight="false" outlineLevel="0" collapsed="false">
      <c r="A106" s="6" t="s">
        <v>155</v>
      </c>
      <c r="B106" s="8" t="n">
        <v>21525</v>
      </c>
      <c r="C106" s="8" t="n">
        <v>10505</v>
      </c>
      <c r="D106" s="8" t="n">
        <v>17150</v>
      </c>
    </row>
    <row r="107" customFormat="false" ht="12.75" hidden="false" customHeight="false" outlineLevel="0" collapsed="false">
      <c r="A107" s="6" t="s">
        <v>156</v>
      </c>
      <c r="B107" s="8" t="n">
        <v>1578</v>
      </c>
      <c r="C107" s="8" t="n">
        <v>-93</v>
      </c>
      <c r="D107" s="8" t="n">
        <v>2524</v>
      </c>
    </row>
    <row r="108" customFormat="false" ht="12.75" hidden="false" customHeight="false" outlineLevel="0" collapsed="false">
      <c r="A108" s="6" t="s">
        <v>157</v>
      </c>
      <c r="B108" s="8" t="n">
        <v>3736</v>
      </c>
      <c r="C108" s="8" t="n">
        <v>2824</v>
      </c>
      <c r="D108" s="8" t="n">
        <v>341</v>
      </c>
    </row>
    <row r="109" customFormat="false" ht="12.75" hidden="false" customHeight="false" outlineLevel="0" collapsed="false">
      <c r="A109" s="6" t="s">
        <v>158</v>
      </c>
      <c r="B109" s="8" t="n">
        <v>-626</v>
      </c>
      <c r="C109" s="8" t="n">
        <v>-657</v>
      </c>
      <c r="D109" s="8" t="n">
        <v>406</v>
      </c>
    </row>
    <row r="110" customFormat="false" ht="12.75" hidden="false" customHeight="false" outlineLevel="0" collapsed="false">
      <c r="A110" s="6" t="s">
        <v>159</v>
      </c>
      <c r="B110" s="8" t="n">
        <v>10095</v>
      </c>
      <c r="C110" s="8" t="n">
        <v>233</v>
      </c>
      <c r="D110" s="8" t="n">
        <v>10</v>
      </c>
    </row>
    <row r="111" customFormat="false" ht="12.75" hidden="false" customHeight="false" outlineLevel="0" collapsed="false">
      <c r="A111" s="6"/>
      <c r="B111" s="8" t="n">
        <f aca="false">SUM(B106:B110)</f>
        <v>36308</v>
      </c>
      <c r="C111" s="8" t="n">
        <f aca="false">SUM(C106:C110)</f>
        <v>12812</v>
      </c>
      <c r="D111" s="8" t="n">
        <f aca="false">SUM(D106:D110)</f>
        <v>20431</v>
      </c>
    </row>
    <row r="112" customFormat="false" ht="15" hidden="false" customHeight="true" outlineLevel="0" collapsed="false">
      <c r="A112" s="16" t="s">
        <v>160</v>
      </c>
      <c r="B112" s="17" t="n">
        <f aca="false">(B104-B111)</f>
        <v>6341</v>
      </c>
      <c r="C112" s="17" t="n">
        <f aca="false">(C104-C111)</f>
        <v>50792</v>
      </c>
      <c r="D112" s="17" t="n">
        <f aca="false">(D104-D111)</f>
        <v>36417</v>
      </c>
    </row>
    <row r="113" customFormat="false" ht="12.75" hidden="false" customHeight="false" outlineLevel="0" collapsed="false">
      <c r="A113" s="25"/>
      <c r="B113" s="50"/>
      <c r="C113" s="50"/>
      <c r="D113" s="50"/>
    </row>
    <row r="114" customFormat="false" ht="12.75" hidden="false" customHeight="false" outlineLevel="0" collapsed="false">
      <c r="B114" s="50"/>
      <c r="C114" s="50"/>
      <c r="D114" s="50"/>
    </row>
    <row r="115" customFormat="false" ht="12.75" hidden="false" customHeight="false" outlineLevel="0" collapsed="false">
      <c r="B115" s="50"/>
      <c r="C115" s="50"/>
      <c r="D115" s="50"/>
    </row>
    <row r="116" customFormat="false" ht="12.75" hidden="false" customHeight="false" outlineLevel="0" collapsed="false">
      <c r="B116" s="50"/>
      <c r="C116" s="50"/>
      <c r="D116" s="50"/>
    </row>
    <row r="117" customFormat="false" ht="12.75" hidden="false" customHeight="false" outlineLevel="0" collapsed="false">
      <c r="B117" s="50"/>
      <c r="C117" s="50"/>
      <c r="D117" s="50"/>
    </row>
    <row r="118" customFormat="false" ht="12.75" hidden="false" customHeight="false" outlineLevel="0" collapsed="false">
      <c r="B118" s="50"/>
      <c r="C118" s="50"/>
      <c r="D118" s="50"/>
    </row>
    <row r="119" customFormat="false" ht="12.75" hidden="false" customHeight="false" outlineLevel="0" collapsed="false">
      <c r="B119" s="50"/>
      <c r="C119" s="50"/>
      <c r="D119" s="50"/>
    </row>
  </sheetData>
  <mergeCells count="2">
    <mergeCell ref="H4:K4"/>
    <mergeCell ref="I59:K59"/>
  </mergeCells>
  <printOptions headings="false" gridLines="false" gridLinesSet="true" horizontalCentered="false" verticalCentered="false"/>
  <pageMargins left="0.5" right="0.5" top="0.5" bottom="0.5" header="0.511811023622047" footer="0.511811023622047"/>
  <pageSetup paperSize="1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G119"/>
  <sheetViews>
    <sheetView showFormulas="false" showGridLines="true" showRowColHeaders="true" showZeros="true" rightToLeft="false" tabSelected="false" showOutlineSymbols="true" defaultGridColor="true" view="normal" topLeftCell="A27" colorId="64" zoomScale="85" zoomScaleNormal="85" zoomScalePageLayoutView="100" workbookViewId="0">
      <selection pane="topLeft" activeCell="G41" activeCellId="0" sqref="G41"/>
    </sheetView>
  </sheetViews>
  <sheetFormatPr defaultColWidth="10.70703125" defaultRowHeight="12.75" customHeight="true" zeroHeight="false" outlineLevelRow="0" outlineLevelCol="0"/>
  <cols>
    <col collapsed="false" customWidth="true" hidden="false" outlineLevel="0" max="1" min="1" style="1" width="51.85"/>
    <col collapsed="false" customWidth="true" hidden="false" outlineLevel="0" max="2" min="2" style="1" width="8.56"/>
    <col collapsed="false" customWidth="true" hidden="false" outlineLevel="0" max="3" min="3" style="1" width="9.56"/>
    <col collapsed="false" customWidth="true" hidden="false" outlineLevel="0" max="4" min="4" style="1" width="8.56"/>
    <col collapsed="false" customWidth="true" hidden="false" outlineLevel="0" max="5" min="5" style="1" width="5.71"/>
    <col collapsed="false" customWidth="false" hidden="false" outlineLevel="0" max="257" min="6" style="1" width="10.71"/>
  </cols>
  <sheetData>
    <row r="1" customFormat="false" ht="12.75" hidden="false" customHeight="false" outlineLevel="0" collapsed="false">
      <c r="A1" s="2" t="s">
        <v>0</v>
      </c>
      <c r="B1" s="0"/>
      <c r="C1" s="0"/>
    </row>
    <row r="2" customFormat="false" ht="12.75" hidden="false" customHeight="false" outlineLevel="0" collapsed="false">
      <c r="A2" s="3" t="s">
        <v>1</v>
      </c>
      <c r="B2" s="0"/>
    </row>
    <row r="4" customFormat="false" ht="12.75" hidden="false" customHeight="false" outlineLevel="0" collapsed="false">
      <c r="A4" s="0"/>
    </row>
    <row r="5" customFormat="false" ht="16.5" hidden="false" customHeight="false" outlineLevel="0" collapsed="false">
      <c r="A5" s="5" t="s">
        <v>3</v>
      </c>
      <c r="C5" s="1" t="s">
        <v>4</v>
      </c>
    </row>
    <row r="6" customFormat="false" ht="13.5" hidden="false" customHeight="false" outlineLevel="0" collapsed="false">
      <c r="B6" s="7" t="n">
        <v>29983</v>
      </c>
      <c r="C6" s="7" t="n">
        <v>29619</v>
      </c>
      <c r="D6" s="7" t="n">
        <v>29248</v>
      </c>
    </row>
    <row r="7" customFormat="false" ht="12.75" hidden="false" customHeight="false" outlineLevel="0" collapsed="false">
      <c r="A7" s="6" t="s">
        <v>7</v>
      </c>
      <c r="B7" s="8" t="n">
        <v>700729</v>
      </c>
      <c r="C7" s="8" t="n">
        <v>432779</v>
      </c>
      <c r="D7" s="8" t="n">
        <v>256184</v>
      </c>
    </row>
    <row r="8" customFormat="false" ht="12.75" hidden="false" customHeight="false" outlineLevel="0" collapsed="false">
      <c r="A8" s="6" t="s">
        <v>9</v>
      </c>
      <c r="B8" s="10" t="n">
        <v>519272</v>
      </c>
      <c r="C8" s="10" t="n">
        <v>318460</v>
      </c>
      <c r="D8" s="10" t="n">
        <v>186170</v>
      </c>
    </row>
    <row r="9" customFormat="false" ht="12.75" hidden="false" customHeight="false" outlineLevel="0" collapsed="false">
      <c r="A9" s="6" t="s">
        <v>11</v>
      </c>
      <c r="B9" s="13" t="n">
        <f aca="false">(B7-B8)</f>
        <v>181457</v>
      </c>
      <c r="C9" s="13" t="n">
        <f aca="false">(C7-C8)</f>
        <v>114319</v>
      </c>
      <c r="D9" s="13" t="n">
        <f aca="false">(D7-D8)</f>
        <v>70014</v>
      </c>
    </row>
    <row r="10" customFormat="false" ht="12.75" hidden="false" customHeight="false" outlineLevel="0" collapsed="false">
      <c r="A10" s="6" t="s">
        <v>13</v>
      </c>
      <c r="B10" s="8"/>
      <c r="C10" s="8"/>
      <c r="D10" s="8"/>
    </row>
    <row r="11" customFormat="false" ht="12.75" hidden="false" customHeight="false" outlineLevel="0" collapsed="false">
      <c r="A11" s="6" t="s">
        <v>15</v>
      </c>
      <c r="B11" s="8" t="n">
        <v>134354</v>
      </c>
      <c r="C11" s="8" t="n">
        <v>74447</v>
      </c>
      <c r="D11" s="8" t="n">
        <v>43514</v>
      </c>
    </row>
    <row r="12" customFormat="false" ht="12.75" hidden="false" customHeight="false" outlineLevel="0" collapsed="false">
      <c r="A12" s="6" t="s">
        <v>17</v>
      </c>
      <c r="B12" s="8" t="n">
        <v>7521</v>
      </c>
      <c r="C12" s="8" t="n">
        <v>1917</v>
      </c>
      <c r="D12" s="8" t="n">
        <v>2456</v>
      </c>
    </row>
    <row r="13" customFormat="false" ht="12.75" hidden="false" customHeight="false" outlineLevel="0" collapsed="false">
      <c r="A13" s="6" t="s">
        <v>19</v>
      </c>
      <c r="B13" s="13" t="n">
        <v>20555</v>
      </c>
      <c r="C13" s="13" t="n">
        <v>12817</v>
      </c>
      <c r="D13" s="13" t="n">
        <v>7376</v>
      </c>
    </row>
    <row r="14" customFormat="false" ht="12.75" hidden="false" customHeight="false" outlineLevel="0" collapsed="false">
      <c r="A14" s="6" t="s">
        <v>21</v>
      </c>
      <c r="B14" s="13" t="n">
        <f aca="false">SUM(B11:B13)</f>
        <v>162430</v>
      </c>
      <c r="C14" s="13" t="n">
        <f aca="false">SUM(C11:C13)</f>
        <v>89181</v>
      </c>
      <c r="D14" s="13" t="n">
        <f aca="false">SUM(D11:D13)</f>
        <v>53346</v>
      </c>
    </row>
    <row r="15" customFormat="false" ht="12.75" hidden="false" customHeight="false" outlineLevel="0" collapsed="false">
      <c r="A15" s="6" t="s">
        <v>22</v>
      </c>
      <c r="B15" s="8" t="n">
        <f aca="false">(B9-B14)</f>
        <v>19027</v>
      </c>
      <c r="C15" s="8" t="n">
        <f aca="false">(C9-C14)</f>
        <v>25138</v>
      </c>
      <c r="D15" s="8" t="n">
        <f aca="false">(D9-D14)</f>
        <v>16668</v>
      </c>
    </row>
    <row r="16" customFormat="false" ht="12.75" hidden="false" customHeight="false" outlineLevel="0" collapsed="false">
      <c r="A16" s="6" t="s">
        <v>24</v>
      </c>
      <c r="B16" s="8"/>
      <c r="C16" s="8"/>
      <c r="D16" s="8"/>
    </row>
    <row r="17" customFormat="false" ht="12.75" hidden="false" customHeight="false" outlineLevel="0" collapsed="false">
      <c r="A17" s="6" t="s">
        <v>26</v>
      </c>
      <c r="B17" s="8" t="n">
        <v>1317</v>
      </c>
      <c r="C17" s="14" t="s">
        <v>27</v>
      </c>
      <c r="D17" s="14" t="s">
        <v>27</v>
      </c>
    </row>
    <row r="18" customFormat="false" ht="12.75" hidden="false" customHeight="false" outlineLevel="0" collapsed="false">
      <c r="A18" s="6" t="s">
        <v>29</v>
      </c>
      <c r="B18" s="8" t="n">
        <v>1481</v>
      </c>
      <c r="C18" s="8" t="n">
        <v>5236</v>
      </c>
      <c r="D18" s="8" t="n">
        <v>2422</v>
      </c>
    </row>
    <row r="19" customFormat="false" ht="12.75" hidden="false" customHeight="false" outlineLevel="0" collapsed="false">
      <c r="A19" s="6" t="s">
        <v>31</v>
      </c>
      <c r="B19" s="13" t="n">
        <v>-10206</v>
      </c>
      <c r="C19" s="13" t="n">
        <v>-4122</v>
      </c>
      <c r="D19" s="13" t="n">
        <v>-104</v>
      </c>
    </row>
    <row r="20" customFormat="false" ht="12.75" hidden="false" customHeight="false" outlineLevel="0" collapsed="false">
      <c r="A20" s="6"/>
      <c r="B20" s="13" t="n">
        <f aca="false">SUM(B17:B19)</f>
        <v>-7408</v>
      </c>
      <c r="C20" s="13" t="n">
        <f aca="false">SUM(C17:C19)</f>
        <v>1114</v>
      </c>
      <c r="D20" s="13" t="n">
        <f aca="false">SUM(D17:D19)</f>
        <v>2318</v>
      </c>
    </row>
    <row r="21" customFormat="false" ht="12.75" hidden="false" customHeight="false" outlineLevel="0" collapsed="false">
      <c r="A21" s="6" t="s">
        <v>34</v>
      </c>
      <c r="B21" s="8" t="n">
        <f aca="false">SUM(B15+B20)</f>
        <v>11619</v>
      </c>
      <c r="C21" s="8" t="n">
        <f aca="false">SUM(C15+C20)</f>
        <v>26252</v>
      </c>
      <c r="D21" s="8" t="n">
        <f aca="false">SUM(D15+D20)</f>
        <v>18986</v>
      </c>
    </row>
    <row r="22" customFormat="false" ht="12.75" hidden="false" customHeight="false" outlineLevel="0" collapsed="false">
      <c r="A22" s="6" t="s">
        <v>36</v>
      </c>
      <c r="B22" s="13" t="n">
        <v>3400</v>
      </c>
      <c r="C22" s="13" t="n">
        <v>12130</v>
      </c>
      <c r="D22" s="13" t="n">
        <v>8725</v>
      </c>
    </row>
    <row r="23" customFormat="false" ht="12.75" hidden="false" customHeight="false" outlineLevel="0" collapsed="false">
      <c r="A23" s="16" t="s">
        <v>37</v>
      </c>
      <c r="B23" s="17" t="n">
        <f aca="false">(B21-B22)</f>
        <v>8219</v>
      </c>
      <c r="C23" s="17" t="n">
        <f aca="false">(C21-C22)</f>
        <v>14122</v>
      </c>
      <c r="D23" s="17" t="n">
        <f aca="false">(D21-D22)</f>
        <v>10261</v>
      </c>
    </row>
    <row r="24" customFormat="false" ht="21.75" hidden="false" customHeight="true" outlineLevel="0" collapsed="false">
      <c r="A24" s="18" t="s">
        <v>38</v>
      </c>
      <c r="B24" s="19" t="n">
        <v>0.33</v>
      </c>
      <c r="C24" s="19" t="n">
        <v>0.56</v>
      </c>
      <c r="D24" s="19" t="n">
        <v>0.41</v>
      </c>
    </row>
    <row r="25" customFormat="false" ht="21.75" hidden="false" customHeight="true" outlineLevel="0" collapsed="false">
      <c r="A25" s="18" t="s">
        <v>40</v>
      </c>
      <c r="B25" s="21" t="n">
        <v>25247</v>
      </c>
      <c r="C25" s="21" t="n">
        <v>25302</v>
      </c>
      <c r="D25" s="21" t="n">
        <v>24834</v>
      </c>
    </row>
    <row r="27" customFormat="false" ht="16.5" hidden="false" customHeight="false" outlineLevel="0" collapsed="false">
      <c r="A27" s="5" t="s">
        <v>42</v>
      </c>
    </row>
    <row r="28" customFormat="false" ht="13.5" hidden="false" customHeight="false" outlineLevel="0" collapsed="false">
      <c r="A28" s="22" t="s">
        <v>43</v>
      </c>
      <c r="C28" s="7" t="n">
        <v>29983</v>
      </c>
      <c r="D28" s="7" t="n">
        <v>29619</v>
      </c>
      <c r="E28" s="0"/>
      <c r="F28" s="7" t="n">
        <v>29983</v>
      </c>
      <c r="G28" s="7" t="n">
        <v>29619</v>
      </c>
    </row>
    <row r="29" customFormat="false" ht="12.75" hidden="false" customHeight="false" outlineLevel="0" collapsed="false">
      <c r="A29" s="6" t="s">
        <v>44</v>
      </c>
      <c r="B29" s="6"/>
      <c r="C29" s="6"/>
      <c r="D29" s="6"/>
      <c r="F29" s="1" t="s">
        <v>161</v>
      </c>
      <c r="G29" s="1" t="s">
        <v>161</v>
      </c>
    </row>
    <row r="30" customFormat="false" ht="12.75" hidden="false" customHeight="false" outlineLevel="0" collapsed="false">
      <c r="A30" s="6" t="s">
        <v>46</v>
      </c>
      <c r="B30" s="6"/>
      <c r="C30" s="8" t="n">
        <v>9671</v>
      </c>
      <c r="D30" s="8" t="n">
        <v>52062</v>
      </c>
    </row>
    <row r="31" customFormat="false" ht="12.75" hidden="false" customHeight="false" outlineLevel="0" collapsed="false">
      <c r="A31" s="6" t="s">
        <v>48</v>
      </c>
      <c r="B31" s="6"/>
      <c r="C31" s="8" t="n">
        <v>21505</v>
      </c>
      <c r="D31" s="8" t="n">
        <v>9365</v>
      </c>
      <c r="F31" s="60" t="n">
        <f aca="false">C31/B$7</f>
        <v>0.0306894676829416</v>
      </c>
      <c r="G31" s="60" t="n">
        <f aca="false">D31/C$7</f>
        <v>0.0216392200176071</v>
      </c>
    </row>
    <row r="32" customFormat="false" ht="12.75" hidden="false" customHeight="false" outlineLevel="0" collapsed="false">
      <c r="A32" s="6" t="s">
        <v>50</v>
      </c>
      <c r="B32" s="6"/>
      <c r="C32" s="8" t="n">
        <v>3659</v>
      </c>
      <c r="D32" s="14" t="s">
        <v>27</v>
      </c>
      <c r="F32" s="60" t="n">
        <f aca="false">C32/B$7</f>
        <v>0.00522170482454701</v>
      </c>
      <c r="G32" s="60"/>
    </row>
    <row r="33" customFormat="false" ht="12.75" hidden="false" customHeight="false" outlineLevel="0" collapsed="false">
      <c r="A33" s="6" t="s">
        <v>52</v>
      </c>
      <c r="B33" s="6"/>
      <c r="C33" s="8" t="n">
        <v>152700</v>
      </c>
      <c r="D33" s="8" t="n">
        <v>84046</v>
      </c>
      <c r="F33" s="60" t="n">
        <f aca="false">C33/B$7</f>
        <v>0.217915913284594</v>
      </c>
      <c r="G33" s="60" t="n">
        <f aca="false">D33/C$7</f>
        <v>0.194200735248245</v>
      </c>
    </row>
    <row r="34" customFormat="false" ht="12.75" hidden="false" customHeight="false" outlineLevel="0" collapsed="false">
      <c r="A34" s="6" t="s">
        <v>54</v>
      </c>
      <c r="B34" s="6"/>
      <c r="C34" s="13" t="n">
        <v>2526</v>
      </c>
      <c r="D34" s="13" t="n">
        <v>1939</v>
      </c>
      <c r="F34" s="60" t="n">
        <f aca="false">C34/B$7</f>
        <v>0.00360481726887285</v>
      </c>
      <c r="G34" s="60" t="n">
        <f aca="false">D34/C$7</f>
        <v>0.00448034678207584</v>
      </c>
    </row>
    <row r="35" customFormat="false" ht="12.75" hidden="false" customHeight="false" outlineLevel="0" collapsed="false">
      <c r="A35" s="16" t="s">
        <v>56</v>
      </c>
      <c r="B35" s="16"/>
      <c r="C35" s="17" t="n">
        <f aca="false">SUM(C30:C34)</f>
        <v>190061</v>
      </c>
      <c r="D35" s="17" t="n">
        <f aca="false">SUM(D30:D34)</f>
        <v>147412</v>
      </c>
    </row>
    <row r="36" customFormat="false" ht="12.75" hidden="false" customHeight="false" outlineLevel="0" collapsed="false">
      <c r="A36" s="6" t="s">
        <v>58</v>
      </c>
      <c r="B36" s="6"/>
      <c r="C36" s="8"/>
      <c r="D36" s="8"/>
    </row>
    <row r="37" customFormat="false" ht="12.75" hidden="false" customHeight="false" outlineLevel="0" collapsed="false">
      <c r="A37" s="6" t="s">
        <v>60</v>
      </c>
      <c r="B37" s="6"/>
      <c r="C37" s="8" t="n">
        <v>44396</v>
      </c>
      <c r="D37" s="8" t="n">
        <v>30044</v>
      </c>
    </row>
    <row r="38" customFormat="false" ht="12.75" hidden="false" customHeight="false" outlineLevel="0" collapsed="false">
      <c r="A38" s="6" t="s">
        <v>62</v>
      </c>
      <c r="B38" s="6"/>
      <c r="C38" s="8" t="n">
        <v>38005</v>
      </c>
      <c r="D38" s="8" t="n">
        <v>3728</v>
      </c>
    </row>
    <row r="39" customFormat="false" ht="12.75" hidden="false" customHeight="false" outlineLevel="0" collapsed="false">
      <c r="A39" s="6" t="s">
        <v>64</v>
      </c>
      <c r="B39" s="6"/>
      <c r="C39" s="8" t="n">
        <v>34786</v>
      </c>
      <c r="D39" s="8" t="n">
        <v>18162</v>
      </c>
    </row>
    <row r="40" customFormat="false" ht="12.75" hidden="false" customHeight="false" outlineLevel="0" collapsed="false">
      <c r="A40" s="6" t="s">
        <v>66</v>
      </c>
      <c r="B40" s="6"/>
      <c r="C40" s="8" t="n">
        <v>23748</v>
      </c>
      <c r="D40" s="8" t="n">
        <v>11743</v>
      </c>
    </row>
    <row r="41" customFormat="false" ht="12.75" hidden="false" customHeight="false" outlineLevel="0" collapsed="false">
      <c r="A41" s="6" t="s">
        <v>68</v>
      </c>
      <c r="B41" s="6"/>
      <c r="C41" s="13" t="n">
        <v>27694</v>
      </c>
      <c r="D41" s="13" t="n">
        <v>14039</v>
      </c>
    </row>
    <row r="42" customFormat="false" ht="12.75" hidden="false" customHeight="false" outlineLevel="0" collapsed="false">
      <c r="A42" s="6"/>
      <c r="B42" s="6"/>
      <c r="C42" s="8" t="n">
        <f aca="false">SUM(C37:C41)</f>
        <v>168629</v>
      </c>
      <c r="D42" s="8" t="n">
        <f aca="false">SUM(D37:D41)</f>
        <v>77716</v>
      </c>
    </row>
    <row r="43" customFormat="false" ht="12.75" hidden="false" customHeight="false" outlineLevel="0" collapsed="false">
      <c r="A43" s="6" t="s">
        <v>71</v>
      </c>
      <c r="B43" s="6"/>
      <c r="C43" s="13" t="n">
        <v>7813</v>
      </c>
      <c r="D43" s="13" t="n">
        <v>4139</v>
      </c>
    </row>
    <row r="44" customFormat="false" ht="12.75" hidden="false" customHeight="false" outlineLevel="0" collapsed="false">
      <c r="A44" s="16" t="s">
        <v>72</v>
      </c>
      <c r="B44" s="16"/>
      <c r="C44" s="17" t="n">
        <f aca="false">C42-C43</f>
        <v>160816</v>
      </c>
      <c r="D44" s="17" t="n">
        <f aca="false">D42-D43</f>
        <v>73577</v>
      </c>
    </row>
    <row r="45" customFormat="false" ht="14.1" hidden="false" customHeight="true" outlineLevel="0" collapsed="false">
      <c r="A45" s="24" t="s">
        <v>73</v>
      </c>
      <c r="B45" s="25"/>
      <c r="C45" s="0"/>
      <c r="D45" s="0"/>
    </row>
    <row r="46" customFormat="false" ht="12.75" hidden="false" customHeight="false" outlineLevel="0" collapsed="false">
      <c r="A46" s="18" t="s">
        <v>75</v>
      </c>
      <c r="B46" s="16"/>
      <c r="C46" s="26" t="n">
        <v>24561</v>
      </c>
      <c r="D46" s="26" t="n">
        <v>25198</v>
      </c>
    </row>
    <row r="47" customFormat="false" ht="12.75" hidden="false" customHeight="false" outlineLevel="0" collapsed="false">
      <c r="A47" s="6" t="s">
        <v>77</v>
      </c>
      <c r="B47" s="6"/>
      <c r="C47" s="13" t="n">
        <v>4755</v>
      </c>
      <c r="D47" s="13" t="n">
        <v>3177</v>
      </c>
    </row>
    <row r="48" customFormat="false" ht="12.75" hidden="false" customHeight="false" outlineLevel="0" collapsed="false">
      <c r="A48" s="6"/>
      <c r="B48" s="6"/>
      <c r="C48" s="8"/>
      <c r="D48" s="8"/>
    </row>
    <row r="49" customFormat="false" ht="12.75" hidden="false" customHeight="false" outlineLevel="0" collapsed="false">
      <c r="A49" s="27"/>
      <c r="B49" s="27"/>
      <c r="C49" s="17" t="n">
        <f aca="false">C35+C44+C46+C47</f>
        <v>380193</v>
      </c>
      <c r="D49" s="17" t="n">
        <f aca="false">D35+D44+D46+D47</f>
        <v>249364</v>
      </c>
    </row>
    <row r="50" customFormat="false" ht="13.5" hidden="false" customHeight="false" outlineLevel="0" collapsed="false">
      <c r="A50" s="6"/>
      <c r="B50" s="6"/>
      <c r="C50" s="8"/>
      <c r="D50" s="8"/>
    </row>
    <row r="51" customFormat="false" ht="12.75" hidden="false" customHeight="false" outlineLevel="0" collapsed="false">
      <c r="A51" s="28" t="s">
        <v>80</v>
      </c>
      <c r="B51" s="29"/>
      <c r="C51" s="30" t="n">
        <v>29983</v>
      </c>
      <c r="D51" s="30" t="n">
        <v>29619</v>
      </c>
    </row>
    <row r="52" customFormat="false" ht="12.75" hidden="false" customHeight="false" outlineLevel="0" collapsed="false">
      <c r="A52" s="6" t="s">
        <v>82</v>
      </c>
      <c r="B52" s="6"/>
      <c r="C52" s="31"/>
      <c r="D52" s="31"/>
    </row>
    <row r="53" customFormat="false" ht="12.75" hidden="false" customHeight="false" outlineLevel="0" collapsed="false">
      <c r="A53" s="6" t="s">
        <v>84</v>
      </c>
      <c r="B53" s="6"/>
      <c r="C53" s="8" t="n">
        <v>53881</v>
      </c>
      <c r="D53" s="8" t="n">
        <v>32356</v>
      </c>
      <c r="F53" s="60" t="n">
        <f aca="false">C53/B$7</f>
        <v>0.076892778806072</v>
      </c>
      <c r="G53" s="60" t="n">
        <f aca="false">D53/C$7</f>
        <v>0.0747633318622207</v>
      </c>
    </row>
    <row r="54" customFormat="false" ht="12.75" hidden="false" customHeight="false" outlineLevel="0" collapsed="false">
      <c r="A54" s="6" t="s">
        <v>86</v>
      </c>
      <c r="B54" s="6"/>
      <c r="C54" s="8" t="n">
        <v>5397</v>
      </c>
      <c r="D54" s="8" t="n">
        <v>3819</v>
      </c>
      <c r="F54" s="60" t="n">
        <f aca="false">C54/B$7</f>
        <v>0.0077019789390763</v>
      </c>
      <c r="G54" s="60" t="n">
        <f aca="false">D54/C$7</f>
        <v>0.00882436532271668</v>
      </c>
    </row>
    <row r="55" customFormat="false" ht="12.75" hidden="false" customHeight="false" outlineLevel="0" collapsed="false">
      <c r="A55" s="6" t="s">
        <v>87</v>
      </c>
      <c r="B55" s="6"/>
      <c r="C55" s="8" t="n">
        <v>13950</v>
      </c>
      <c r="D55" s="8" t="n">
        <v>10214</v>
      </c>
      <c r="F55" s="60" t="n">
        <f aca="false">C55/B$7</f>
        <v>0.0199078388364118</v>
      </c>
      <c r="G55" s="60" t="n">
        <f aca="false">D55/C$7</f>
        <v>0.0236009603053753</v>
      </c>
    </row>
    <row r="56" customFormat="false" ht="12.75" hidden="false" customHeight="false" outlineLevel="0" collapsed="false">
      <c r="A56" s="6" t="s">
        <v>88</v>
      </c>
      <c r="B56" s="6"/>
      <c r="C56" s="32" t="s">
        <v>27</v>
      </c>
      <c r="D56" s="8" t="n">
        <v>626</v>
      </c>
      <c r="F56" s="60"/>
    </row>
    <row r="57" customFormat="false" ht="12.75" hidden="false" customHeight="false" outlineLevel="0" collapsed="false">
      <c r="A57" s="6" t="s">
        <v>90</v>
      </c>
      <c r="B57" s="6"/>
      <c r="C57" s="13" t="n">
        <v>10382</v>
      </c>
      <c r="D57" s="13" t="n">
        <v>287</v>
      </c>
    </row>
    <row r="58" customFormat="false" ht="12.75" hidden="false" customHeight="false" outlineLevel="0" collapsed="false">
      <c r="A58" s="16" t="s">
        <v>91</v>
      </c>
      <c r="B58" s="16"/>
      <c r="C58" s="17" t="n">
        <f aca="false">SUM(C53:C57)</f>
        <v>83610</v>
      </c>
      <c r="D58" s="17" t="n">
        <f aca="false">SUM(D53:D57)</f>
        <v>47302</v>
      </c>
    </row>
    <row r="59" customFormat="false" ht="12.75" hidden="false" customHeight="false" outlineLevel="0" collapsed="false">
      <c r="A59" s="6" t="s">
        <v>93</v>
      </c>
      <c r="B59" s="6"/>
      <c r="C59" s="38"/>
      <c r="D59" s="38"/>
    </row>
    <row r="60" customFormat="false" ht="12.75" hidden="false" customHeight="false" outlineLevel="0" collapsed="false">
      <c r="A60" s="6" t="s">
        <v>95</v>
      </c>
      <c r="B60" s="6"/>
      <c r="C60" s="8" t="n">
        <v>100250</v>
      </c>
      <c r="D60" s="8" t="n">
        <v>100250</v>
      </c>
    </row>
    <row r="61" customFormat="false" ht="12.75" hidden="false" customHeight="false" outlineLevel="0" collapsed="false">
      <c r="A61" s="6" t="s">
        <v>97</v>
      </c>
      <c r="B61" s="6"/>
      <c r="C61" s="13" t="n">
        <v>99693</v>
      </c>
      <c r="D61" s="13" t="n">
        <v>17692</v>
      </c>
    </row>
    <row r="62" customFormat="false" ht="12.75" hidden="false" customHeight="false" outlineLevel="0" collapsed="false">
      <c r="A62" s="16"/>
      <c r="B62" s="16"/>
      <c r="C62" s="17" t="n">
        <f aca="false">SUM(C60:C61)</f>
        <v>199943</v>
      </c>
      <c r="D62" s="17" t="n">
        <f aca="false">SUM(D60:D61)</f>
        <v>117942</v>
      </c>
    </row>
    <row r="63" customFormat="false" ht="12.75" hidden="false" customHeight="false" outlineLevel="0" collapsed="false">
      <c r="A63" s="16" t="s">
        <v>99</v>
      </c>
      <c r="B63" s="16"/>
      <c r="C63" s="26" t="n">
        <v>861</v>
      </c>
      <c r="D63" s="26" t="n">
        <v>1320</v>
      </c>
    </row>
    <row r="64" customFormat="false" ht="12.75" hidden="false" customHeight="false" outlineLevel="0" collapsed="false">
      <c r="A64" s="16" t="s">
        <v>100</v>
      </c>
      <c r="B64" s="16"/>
      <c r="C64" s="26" t="n">
        <v>6687</v>
      </c>
      <c r="D64" s="26" t="n">
        <v>2586</v>
      </c>
    </row>
    <row r="65" customFormat="false" ht="15.95" hidden="false" customHeight="true" outlineLevel="0" collapsed="false">
      <c r="A65" s="6" t="s">
        <v>101</v>
      </c>
      <c r="B65" s="6"/>
      <c r="C65" s="31"/>
      <c r="D65" s="31"/>
    </row>
    <row r="66" customFormat="false" ht="21.95" hidden="false" customHeight="true" outlineLevel="0" collapsed="false">
      <c r="A66" s="47" t="s">
        <v>103</v>
      </c>
      <c r="B66" s="6"/>
      <c r="C66" s="8" t="n">
        <v>1258</v>
      </c>
      <c r="D66" s="8" t="n">
        <v>1253</v>
      </c>
    </row>
    <row r="67" customFormat="false" ht="12.75" hidden="false" customHeight="false" outlineLevel="0" collapsed="false">
      <c r="A67" s="6" t="s">
        <v>104</v>
      </c>
      <c r="B67" s="6"/>
      <c r="C67" s="8" t="n">
        <v>48900</v>
      </c>
      <c r="D67" s="8" t="n">
        <v>48246</v>
      </c>
    </row>
    <row r="68" customFormat="false" ht="12.75" hidden="false" customHeight="false" outlineLevel="0" collapsed="false">
      <c r="A68" s="6" t="s">
        <v>105</v>
      </c>
      <c r="B68" s="6"/>
      <c r="C68" s="10" t="n">
        <v>38934</v>
      </c>
      <c r="D68" s="10" t="n">
        <v>30715</v>
      </c>
    </row>
    <row r="69" customFormat="false" ht="12.75" hidden="false" customHeight="false" outlineLevel="0" collapsed="false">
      <c r="A69" s="16" t="s">
        <v>106</v>
      </c>
      <c r="B69" s="16"/>
      <c r="C69" s="17" t="n">
        <v>89092</v>
      </c>
      <c r="D69" s="17" t="n">
        <v>80214</v>
      </c>
    </row>
    <row r="70" customFormat="false" ht="12.75" hidden="false" customHeight="false" outlineLevel="0" collapsed="false">
      <c r="A70" s="6" t="s">
        <v>107</v>
      </c>
      <c r="B70" s="6"/>
      <c r="C70" s="8"/>
      <c r="D70" s="8"/>
    </row>
    <row r="71" customFormat="false" ht="12.75" hidden="false" customHeight="false" outlineLevel="0" collapsed="false">
      <c r="A71" s="16"/>
      <c r="B71" s="16"/>
      <c r="C71" s="17" t="n">
        <f aca="false">SUM(C58+C62+C63+C64+C69)</f>
        <v>380193</v>
      </c>
      <c r="D71" s="17" t="n">
        <f aca="false">SUM(D58+D62+D63+D64+D69)</f>
        <v>249364</v>
      </c>
    </row>
    <row r="72" customFormat="false" ht="12.75" hidden="false" customHeight="false" outlineLevel="0" collapsed="false">
      <c r="A72" s="25"/>
      <c r="B72" s="25"/>
      <c r="C72" s="49"/>
      <c r="D72" s="49"/>
    </row>
    <row r="73" customFormat="false" ht="15.75" hidden="false" customHeight="false" outlineLevel="0" collapsed="false">
      <c r="A73" s="5" t="s">
        <v>111</v>
      </c>
      <c r="C73" s="50"/>
      <c r="D73" s="50"/>
    </row>
    <row r="74" customFormat="false" ht="16.5" hidden="false" customHeight="false" outlineLevel="0" collapsed="false">
      <c r="A74" s="5"/>
      <c r="C74" s="50"/>
      <c r="D74" s="50"/>
    </row>
    <row r="75" customFormat="false" ht="13.5" hidden="false" customHeight="false" outlineLevel="0" collapsed="false">
      <c r="A75" s="1" t="s">
        <v>115</v>
      </c>
      <c r="B75" s="7" t="n">
        <v>29983</v>
      </c>
      <c r="C75" s="7" t="n">
        <v>29619</v>
      </c>
      <c r="D75" s="7" t="n">
        <v>29248</v>
      </c>
    </row>
    <row r="76" customFormat="false" ht="12.75" hidden="false" customHeight="false" outlineLevel="0" collapsed="false">
      <c r="A76" s="6" t="s">
        <v>118</v>
      </c>
      <c r="B76" s="8" t="n">
        <v>8219</v>
      </c>
      <c r="C76" s="8" t="n">
        <v>14122</v>
      </c>
      <c r="D76" s="8" t="n">
        <v>10261</v>
      </c>
    </row>
    <row r="77" customFormat="false" ht="12.75" hidden="false" customHeight="false" outlineLevel="0" collapsed="false">
      <c r="A77" s="6" t="s">
        <v>120</v>
      </c>
      <c r="B77" s="31"/>
      <c r="C77" s="31"/>
      <c r="D77" s="31"/>
    </row>
    <row r="78" customFormat="false" ht="12.75" hidden="false" customHeight="false" outlineLevel="0" collapsed="false">
      <c r="A78" s="6" t="s">
        <v>122</v>
      </c>
      <c r="B78" s="8" t="n">
        <v>4376</v>
      </c>
      <c r="C78" s="8" t="n">
        <v>2275</v>
      </c>
      <c r="D78" s="8" t="n">
        <v>903</v>
      </c>
    </row>
    <row r="79" customFormat="false" ht="12.75" hidden="false" customHeight="false" outlineLevel="0" collapsed="false">
      <c r="A79" s="6" t="s">
        <v>123</v>
      </c>
      <c r="B79" s="8" t="n">
        <v>3612</v>
      </c>
      <c r="C79" s="8" t="n">
        <v>1508</v>
      </c>
      <c r="D79" s="8" t="n">
        <v>713</v>
      </c>
    </row>
    <row r="80" customFormat="false" ht="12.75" hidden="false" customHeight="false" outlineLevel="0" collapsed="false">
      <c r="A80" s="6" t="s">
        <v>126</v>
      </c>
      <c r="B80" s="8" t="n">
        <v>637</v>
      </c>
      <c r="C80" s="8" t="n">
        <v>93</v>
      </c>
      <c r="D80" s="14" t="s">
        <v>27</v>
      </c>
    </row>
    <row r="81" customFormat="false" ht="12.75" hidden="false" customHeight="false" outlineLevel="0" collapsed="false">
      <c r="A81" s="6" t="s">
        <v>130</v>
      </c>
      <c r="B81" s="8" t="n">
        <v>-1317</v>
      </c>
      <c r="C81" s="14" t="s">
        <v>27</v>
      </c>
      <c r="D81" s="14" t="s">
        <v>27</v>
      </c>
    </row>
    <row r="82" customFormat="false" ht="12.75" hidden="false" customHeight="false" outlineLevel="0" collapsed="false">
      <c r="A82" s="6" t="s">
        <v>132</v>
      </c>
      <c r="B82" s="13" t="n">
        <v>180</v>
      </c>
      <c r="C82" s="13" t="n">
        <v>77</v>
      </c>
      <c r="D82" s="13" t="n">
        <v>59</v>
      </c>
    </row>
    <row r="83" customFormat="false" ht="12.75" hidden="false" customHeight="false" outlineLevel="0" collapsed="false">
      <c r="A83" s="6" t="s">
        <v>133</v>
      </c>
      <c r="B83" s="8" t="n">
        <v>15707</v>
      </c>
      <c r="C83" s="8" t="n">
        <v>18075</v>
      </c>
      <c r="D83" s="8" t="n">
        <v>11936</v>
      </c>
    </row>
    <row r="84" customFormat="false" ht="12.75" hidden="false" customHeight="false" outlineLevel="0" collapsed="false">
      <c r="A84" s="6" t="s">
        <v>134</v>
      </c>
      <c r="B84" s="8" t="n">
        <v>9469</v>
      </c>
      <c r="C84" s="8" t="n">
        <v>864</v>
      </c>
      <c r="D84" s="8" t="n">
        <v>3</v>
      </c>
    </row>
    <row r="85" customFormat="false" ht="12.75" hidden="false" customHeight="false" outlineLevel="0" collapsed="false">
      <c r="A85" s="6" t="s">
        <v>135</v>
      </c>
      <c r="B85" s="8" t="n">
        <v>92400</v>
      </c>
      <c r="C85" s="8" t="n">
        <v>120350</v>
      </c>
      <c r="D85" s="8" t="n">
        <v>4200</v>
      </c>
    </row>
    <row r="86" customFormat="false" ht="12.75" hidden="false" customHeight="false" outlineLevel="0" collapsed="false">
      <c r="A86" s="6" t="s">
        <v>137</v>
      </c>
      <c r="B86" s="8" t="n">
        <v>659</v>
      </c>
      <c r="C86" s="8" t="n">
        <v>814</v>
      </c>
      <c r="D86" s="8" t="n">
        <v>36663</v>
      </c>
    </row>
    <row r="87" customFormat="false" ht="12.75" hidden="false" customHeight="false" outlineLevel="0" collapsed="false">
      <c r="A87" s="16"/>
      <c r="B87" s="17" t="n">
        <f aca="false">SUM(B83:B86)</f>
        <v>118235</v>
      </c>
      <c r="C87" s="17" t="n">
        <f aca="false">SUM(C83:C86)</f>
        <v>140103</v>
      </c>
      <c r="D87" s="17" t="n">
        <f aca="false">SUM(D83:D86)</f>
        <v>52802</v>
      </c>
    </row>
    <row r="88" customFormat="false" ht="12.75" hidden="false" customHeight="false" outlineLevel="0" collapsed="false">
      <c r="A88" s="1" t="s">
        <v>139</v>
      </c>
      <c r="B88" s="8"/>
      <c r="C88" s="8"/>
      <c r="D88" s="8"/>
    </row>
    <row r="89" customFormat="false" ht="15" hidden="false" customHeight="true" outlineLevel="0" collapsed="false">
      <c r="A89" s="6" t="s">
        <v>140</v>
      </c>
      <c r="B89" s="8" t="n">
        <v>99767</v>
      </c>
      <c r="C89" s="8" t="n">
        <v>50769</v>
      </c>
      <c r="D89" s="8" t="n">
        <v>16081</v>
      </c>
    </row>
    <row r="90" customFormat="false" ht="12.75" hidden="false" customHeight="false" outlineLevel="0" collapsed="false">
      <c r="A90" s="6" t="s">
        <v>141</v>
      </c>
      <c r="B90" s="8" t="n">
        <v>10399</v>
      </c>
      <c r="C90" s="8" t="n">
        <v>6792</v>
      </c>
      <c r="D90" s="8" t="n">
        <v>52</v>
      </c>
    </row>
    <row r="91" customFormat="false" ht="21.75" hidden="false" customHeight="true" outlineLevel="0" collapsed="false">
      <c r="A91" s="58" t="s">
        <v>142</v>
      </c>
      <c r="B91" s="8"/>
      <c r="C91" s="8"/>
      <c r="D91" s="8"/>
    </row>
    <row r="92" customFormat="false" ht="12.75" hidden="false" customHeight="false" outlineLevel="0" collapsed="false">
      <c r="A92" s="6" t="s">
        <v>143</v>
      </c>
      <c r="B92" s="14" t="s">
        <v>27</v>
      </c>
      <c r="C92" s="8" t="n">
        <v>4815</v>
      </c>
      <c r="D92" s="14" t="s">
        <v>27</v>
      </c>
    </row>
    <row r="93" customFormat="false" ht="12.75" hidden="false" customHeight="false" outlineLevel="0" collapsed="false">
      <c r="A93" s="6" t="s">
        <v>144</v>
      </c>
      <c r="B93" s="14" t="s">
        <v>27</v>
      </c>
      <c r="C93" s="8" t="n">
        <v>25291</v>
      </c>
      <c r="D93" s="14" t="s">
        <v>27</v>
      </c>
    </row>
    <row r="94" customFormat="false" ht="12.75" hidden="false" customHeight="false" outlineLevel="0" collapsed="false">
      <c r="A94" s="6" t="s">
        <v>145</v>
      </c>
      <c r="B94" s="14" t="s">
        <v>27</v>
      </c>
      <c r="C94" s="8" t="n">
        <v>-913</v>
      </c>
      <c r="D94" s="14" t="s">
        <v>27</v>
      </c>
    </row>
    <row r="95" customFormat="false" ht="12.75" hidden="false" customHeight="false" outlineLevel="0" collapsed="false">
      <c r="A95" s="6" t="s">
        <v>146</v>
      </c>
      <c r="B95" s="8" t="n">
        <v>1728</v>
      </c>
      <c r="C95" s="8" t="n">
        <v>2554</v>
      </c>
      <c r="D95" s="8" t="n">
        <v>252</v>
      </c>
    </row>
    <row r="96" customFormat="false" ht="12.75" hidden="false" customHeight="false" outlineLevel="0" collapsed="false">
      <c r="A96" s="6" t="s">
        <v>147</v>
      </c>
      <c r="B96" s="8" t="n">
        <v>6341</v>
      </c>
      <c r="C96" s="8" t="n">
        <v>50792</v>
      </c>
      <c r="D96" s="8" t="n">
        <v>36417</v>
      </c>
    </row>
    <row r="97" customFormat="false" ht="12.75" hidden="false" customHeight="false" outlineLevel="0" collapsed="false">
      <c r="A97" s="16"/>
      <c r="B97" s="17" t="n">
        <f aca="false">SUM(B89:B96)</f>
        <v>118235</v>
      </c>
      <c r="C97" s="17" t="n">
        <f aca="false">SUM(C89:C96)</f>
        <v>140100</v>
      </c>
      <c r="D97" s="17" t="n">
        <f aca="false">SUM(D89:D96)</f>
        <v>52802</v>
      </c>
    </row>
    <row r="98" customFormat="false" ht="12.75" hidden="false" customHeight="false" outlineLevel="0" collapsed="false">
      <c r="A98" s="1" t="s">
        <v>148</v>
      </c>
      <c r="B98" s="59"/>
      <c r="C98" s="59"/>
      <c r="D98" s="59"/>
    </row>
    <row r="99" customFormat="false" ht="12.75" hidden="false" customHeight="false" outlineLevel="0" collapsed="false">
      <c r="A99" s="6" t="s">
        <v>149</v>
      </c>
      <c r="B99" s="8"/>
      <c r="C99" s="8"/>
      <c r="D99" s="8"/>
    </row>
    <row r="100" customFormat="false" ht="12.75" hidden="false" customHeight="false" outlineLevel="0" collapsed="false">
      <c r="A100" s="6" t="s">
        <v>150</v>
      </c>
      <c r="B100" s="8" t="n">
        <v>-42391</v>
      </c>
      <c r="C100" s="8" t="n">
        <v>29894</v>
      </c>
      <c r="D100" s="8" t="n">
        <v>13917</v>
      </c>
    </row>
    <row r="101" customFormat="false" ht="12.75" hidden="false" customHeight="false" outlineLevel="0" collapsed="false">
      <c r="A101" s="6" t="s">
        <v>151</v>
      </c>
      <c r="B101" s="8" t="n">
        <v>15799</v>
      </c>
      <c r="C101" s="8" t="n">
        <v>7170</v>
      </c>
      <c r="D101" s="8" t="n">
        <v>1567</v>
      </c>
    </row>
    <row r="102" customFormat="false" ht="12.75" hidden="false" customHeight="false" outlineLevel="0" collapsed="false">
      <c r="A102" s="6" t="s">
        <v>152</v>
      </c>
      <c r="B102" s="8" t="n">
        <v>68654</v>
      </c>
      <c r="C102" s="8" t="n">
        <v>25334</v>
      </c>
      <c r="D102" s="8" t="n">
        <v>41137</v>
      </c>
    </row>
    <row r="103" customFormat="false" ht="12.75" hidden="false" customHeight="false" outlineLevel="0" collapsed="false">
      <c r="A103" s="6" t="s">
        <v>153</v>
      </c>
      <c r="B103" s="13" t="n">
        <v>587</v>
      </c>
      <c r="C103" s="13" t="n">
        <v>1206</v>
      </c>
      <c r="D103" s="13" t="n">
        <v>227</v>
      </c>
    </row>
    <row r="104" customFormat="false" ht="12.75" hidden="false" customHeight="false" outlineLevel="0" collapsed="false">
      <c r="A104" s="6"/>
      <c r="B104" s="8" t="n">
        <f aca="false">SUM(B100:B103)</f>
        <v>42649</v>
      </c>
      <c r="C104" s="8" t="n">
        <f aca="false">SUM(C100:C103)</f>
        <v>63604</v>
      </c>
      <c r="D104" s="8" t="n">
        <f aca="false">SUM(D100:D103)</f>
        <v>56848</v>
      </c>
    </row>
    <row r="105" customFormat="false" ht="12.75" hidden="false" customHeight="false" outlineLevel="0" collapsed="false">
      <c r="A105" s="6" t="s">
        <v>154</v>
      </c>
      <c r="B105" s="8"/>
      <c r="C105" s="8"/>
      <c r="D105" s="8"/>
    </row>
    <row r="106" customFormat="false" ht="12.75" hidden="false" customHeight="false" outlineLevel="0" collapsed="false">
      <c r="A106" s="6" t="s">
        <v>155</v>
      </c>
      <c r="B106" s="8" t="n">
        <v>21525</v>
      </c>
      <c r="C106" s="8" t="n">
        <v>10505</v>
      </c>
      <c r="D106" s="8" t="n">
        <v>17150</v>
      </c>
    </row>
    <row r="107" customFormat="false" ht="12.75" hidden="false" customHeight="false" outlineLevel="0" collapsed="false">
      <c r="A107" s="6" t="s">
        <v>156</v>
      </c>
      <c r="B107" s="8" t="n">
        <v>1578</v>
      </c>
      <c r="C107" s="8" t="n">
        <v>-93</v>
      </c>
      <c r="D107" s="8" t="n">
        <v>2524</v>
      </c>
    </row>
    <row r="108" customFormat="false" ht="12.75" hidden="false" customHeight="false" outlineLevel="0" collapsed="false">
      <c r="A108" s="6" t="s">
        <v>157</v>
      </c>
      <c r="B108" s="8" t="n">
        <v>3736</v>
      </c>
      <c r="C108" s="8" t="n">
        <v>2824</v>
      </c>
      <c r="D108" s="8" t="n">
        <v>341</v>
      </c>
    </row>
    <row r="109" customFormat="false" ht="12.75" hidden="false" customHeight="false" outlineLevel="0" collapsed="false">
      <c r="A109" s="6" t="s">
        <v>158</v>
      </c>
      <c r="B109" s="8" t="n">
        <v>-626</v>
      </c>
      <c r="C109" s="8" t="n">
        <v>-657</v>
      </c>
      <c r="D109" s="8" t="n">
        <v>406</v>
      </c>
    </row>
    <row r="110" customFormat="false" ht="12.75" hidden="false" customHeight="false" outlineLevel="0" collapsed="false">
      <c r="A110" s="6" t="s">
        <v>159</v>
      </c>
      <c r="B110" s="8" t="n">
        <v>10095</v>
      </c>
      <c r="C110" s="8" t="n">
        <v>233</v>
      </c>
      <c r="D110" s="8" t="n">
        <v>10</v>
      </c>
    </row>
    <row r="111" customFormat="false" ht="12.75" hidden="false" customHeight="false" outlineLevel="0" collapsed="false">
      <c r="A111" s="6"/>
      <c r="B111" s="8" t="n">
        <f aca="false">SUM(B106:B110)</f>
        <v>36308</v>
      </c>
      <c r="C111" s="8" t="n">
        <f aca="false">SUM(C106:C110)</f>
        <v>12812</v>
      </c>
      <c r="D111" s="8" t="n">
        <f aca="false">SUM(D106:D110)</f>
        <v>20431</v>
      </c>
    </row>
    <row r="112" customFormat="false" ht="15" hidden="false" customHeight="true" outlineLevel="0" collapsed="false">
      <c r="A112" s="16" t="s">
        <v>160</v>
      </c>
      <c r="B112" s="17" t="n">
        <f aca="false">(B104-B111)</f>
        <v>6341</v>
      </c>
      <c r="C112" s="17" t="n">
        <f aca="false">(C104-C111)</f>
        <v>50792</v>
      </c>
      <c r="D112" s="17" t="n">
        <f aca="false">(D104-D111)</f>
        <v>36417</v>
      </c>
    </row>
    <row r="113" customFormat="false" ht="12.75" hidden="false" customHeight="false" outlineLevel="0" collapsed="false">
      <c r="A113" s="25"/>
      <c r="B113" s="50"/>
      <c r="C113" s="50"/>
      <c r="D113" s="50"/>
    </row>
    <row r="114" customFormat="false" ht="12.75" hidden="false" customHeight="false" outlineLevel="0" collapsed="false">
      <c r="B114" s="50"/>
      <c r="C114" s="50"/>
      <c r="D114" s="50"/>
    </row>
    <row r="115" customFormat="false" ht="12.75" hidden="false" customHeight="false" outlineLevel="0" collapsed="false">
      <c r="B115" s="50"/>
      <c r="C115" s="50"/>
      <c r="D115" s="50"/>
    </row>
    <row r="116" customFormat="false" ht="12.75" hidden="false" customHeight="false" outlineLevel="0" collapsed="false">
      <c r="B116" s="50"/>
      <c r="C116" s="50"/>
      <c r="D116" s="50"/>
    </row>
    <row r="117" customFormat="false" ht="12.75" hidden="false" customHeight="false" outlineLevel="0" collapsed="false">
      <c r="B117" s="50"/>
      <c r="C117" s="50"/>
      <c r="D117" s="50"/>
    </row>
    <row r="118" customFormat="false" ht="12.75" hidden="false" customHeight="false" outlineLevel="0" collapsed="false">
      <c r="B118" s="50"/>
      <c r="C118" s="50"/>
      <c r="D118" s="50"/>
    </row>
    <row r="119" customFormat="false" ht="12.75" hidden="false" customHeight="false" outlineLevel="0" collapsed="false">
      <c r="B119" s="50"/>
      <c r="C119" s="50"/>
      <c r="D119" s="50"/>
    </row>
  </sheetData>
  <printOptions headings="false" gridLines="false" gridLinesSet="true" horizontalCentered="false" verticalCentered="false"/>
  <pageMargins left="0.5" right="0.5" top="0.5" bottom="0.5" header="0.511811023622047" footer="0.511811023622047"/>
  <pageSetup paperSize="1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2001-01-31T00:01:24Z</dcterms:created>
  <dc:creator>Sarah Catherine Tasker</dc:creator>
  <dc:description/>
  <dc:language>en-US</dc:language>
  <cp:lastModifiedBy>MIS Admin</cp:lastModifiedBy>
  <cp:lastPrinted>2001-02-04T23:32:36Z</cp:lastPrinted>
  <dcterms:modified xsi:type="dcterms:W3CDTF">2001-01-31T00:05:55Z</dcterms:modified>
  <cp:revision>0</cp:revision>
  <dc:subject/>
  <dc:title/>
</cp:coreProperties>
</file>