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_rels/chart4.xml.rels" ContentType="application/vnd.openxmlformats-package.relationships+xml"/>
  <Override PartName="/xl/charts/_rels/chart3.xml.rels" ContentType="application/vnd.openxmlformats-package.relationships+xml"/>
  <Override PartName="/xl/charts/_rels/chart2.xml.rels" ContentType="application/vnd.openxmlformats-package.relationships+xml"/>
  <Override PartName="/xl/charts/_rels/chart1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xl/media/image3.png" ContentType="image/png"/>
  <Override PartName="/xl/media/image4.png" ContentType="image/png"/>
  <Override PartName="/xl/media/image5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ssumptions" sheetId="1" state="visible" r:id="rId3"/>
    <sheet name="EBITDAx15" sheetId="2" state="visible" r:id="rId4"/>
    <sheet name="EBITDAx17" sheetId="3" state="visible" r:id="rId5"/>
    <sheet name="EBITDAx20" sheetId="4" state="visible" r:id="rId6"/>
    <sheet name="EBTIDA Graph" sheetId="5" state="visible" r:id="rId7"/>
    <sheet name="EBITDAX15 CHART" sheetId="6" state="visible" r:id="rId8"/>
    <sheet name="EBITDAX17 CHART" sheetId="7" state="visible" r:id="rId9"/>
    <sheet name="EBITDAX20 CHART" sheetId="8" state="visible" r:id="rId10"/>
    <sheet name="Data" sheetId="9" state="hidden" r:id="rId11"/>
    <sheet name="Value Analysis" sheetId="10" state="hidden" r:id="rId12"/>
  </sheets>
  <externalReferences>
    <externalReference r:id="rId13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<sst xmlns="http://schemas.openxmlformats.org/spreadsheetml/2006/main" count="137" uniqueCount="84">
  <si>
    <t xml:space="preserve">INFLATION, p.a.</t>
  </si>
  <si>
    <t xml:space="preserve">SYNERGY (EBITDA)</t>
  </si>
  <si>
    <t xml:space="preserve">Low</t>
  </si>
  <si>
    <t xml:space="preserve">High</t>
  </si>
  <si>
    <t xml:space="preserve">Avg.</t>
  </si>
  <si>
    <t xml:space="preserve">P2P - A&amp;G</t>
  </si>
  <si>
    <t xml:space="preserve">P2W - A&amp;G</t>
  </si>
  <si>
    <t xml:space="preserve">P2P - O&amp;M</t>
  </si>
  <si>
    <t xml:space="preserve">P2W - O&amp;M</t>
  </si>
  <si>
    <t xml:space="preserve">TOTAL</t>
  </si>
  <si>
    <t xml:space="preserve">GROWTH (EBITDA)</t>
  </si>
  <si>
    <t xml:space="preserve">Pricing &amp; Network Utilization</t>
  </si>
  <si>
    <t xml:space="preserve">JV &amp; Outsourcing</t>
  </si>
  <si>
    <t xml:space="preserve">M&amp;A and O&amp;M</t>
  </si>
  <si>
    <t xml:space="preserve">% ACHIEVABLE BY MONTH</t>
  </si>
  <si>
    <t xml:space="preserve">Synergy - G&amp;A</t>
  </si>
  <si>
    <t xml:space="preserve">Synergy - O&amp;M</t>
  </si>
  <si>
    <t xml:space="preserve">Growth 1 - Pricing &amp; Network Utilization</t>
  </si>
  <si>
    <t xml:space="preserve">Growth 2 - JV &amp; Outsourcing</t>
  </si>
  <si>
    <t xml:space="preserve">Growth 3 - M&amp;A and O&amp;M</t>
  </si>
  <si>
    <t xml:space="preserve">EBITDA ACHIEVED</t>
  </si>
  <si>
    <t xml:space="preserve">Total of Growth Options Only</t>
  </si>
  <si>
    <t xml:space="preserve">Total of Synergy Only</t>
  </si>
  <si>
    <t xml:space="preserve">EBITDA X</t>
  </si>
  <si>
    <t xml:space="preserve">Values Achieved ($ Million)</t>
  </si>
  <si>
    <t xml:space="preserve">Growth 4 - RoW</t>
  </si>
  <si>
    <t xml:space="preserve">Total</t>
  </si>
  <si>
    <t xml:space="preserve">Multiples</t>
  </si>
  <si>
    <t xml:space="preserve">Year 0</t>
  </si>
  <si>
    <t xml:space="preserve">Year 1</t>
  </si>
  <si>
    <t xml:space="preserve">Year 2</t>
  </si>
  <si>
    <t xml:space="preserve">Year 3</t>
  </si>
  <si>
    <t xml:space="preserve">Year 4</t>
  </si>
  <si>
    <t xml:space="preserve">Year 5</t>
  </si>
  <si>
    <t xml:space="preserve">Increase over $17 billion</t>
  </si>
  <si>
    <t xml:space="preserve">Ticker</t>
  </si>
  <si>
    <t xml:space="preserve">Company</t>
  </si>
  <si>
    <t xml:space="preserve">P/E</t>
  </si>
  <si>
    <t xml:space="preserve">Mkt Cap</t>
  </si>
  <si>
    <t xml:space="preserve">Sales (ttm)</t>
  </si>
  <si>
    <t xml:space="preserve">EPS (ttm)</t>
  </si>
  <si>
    <t xml:space="preserve">Sh/Outstd.</t>
  </si>
  <si>
    <t xml:space="preserve">Earnings</t>
  </si>
  <si>
    <t xml:space="preserve">($ Billion)</t>
  </si>
  <si>
    <t xml:space="preserve">$</t>
  </si>
  <si>
    <t xml:space="preserve">(Million)</t>
  </si>
  <si>
    <t xml:space="preserve">($ Million)</t>
  </si>
  <si>
    <t xml:space="preserve">AEP</t>
  </si>
  <si>
    <t xml:space="preserve">American Electric Power</t>
  </si>
  <si>
    <t xml:space="preserve">CMS</t>
  </si>
  <si>
    <t xml:space="preserve">Consumers Energy</t>
  </si>
  <si>
    <t xml:space="preserve">DTE</t>
  </si>
  <si>
    <t xml:space="preserve">Detroit Edison</t>
  </si>
  <si>
    <t xml:space="preserve">FE</t>
  </si>
  <si>
    <t xml:space="preserve">First Energy</t>
  </si>
  <si>
    <t xml:space="preserve">D</t>
  </si>
  <si>
    <t xml:space="preserve">Virginia Power (Dominion)</t>
  </si>
  <si>
    <t xml:space="preserve">?</t>
  </si>
  <si>
    <r>
      <rPr>
        <b val="true"/>
        <sz val="10"/>
        <rFont val="Arial"/>
        <family val="2"/>
      </rPr>
      <t xml:space="preserve">ALLIANCE</t>
    </r>
    <r>
      <rPr>
        <i val="true"/>
        <sz val="10"/>
        <rFont val="Arial"/>
        <family val="2"/>
      </rPr>
      <t xml:space="preserve"> (Wt.Avg.)</t>
    </r>
  </si>
  <si>
    <t xml:space="preserve">ENE</t>
  </si>
  <si>
    <t xml:space="preserve">ENRON</t>
  </si>
  <si>
    <t xml:space="preserve">Transmission/Pipeline Assets (1998)</t>
  </si>
  <si>
    <t xml:space="preserve">Gross Pl.</t>
  </si>
  <si>
    <t xml:space="preserve">Depr.</t>
  </si>
  <si>
    <t xml:space="preserve">Net Plant</t>
  </si>
  <si>
    <t xml:space="preserve">ALLIANCE</t>
  </si>
  <si>
    <t xml:space="preserve">ENRON (affected pipes only)</t>
  </si>
  <si>
    <t xml:space="preserve">Participant</t>
  </si>
  <si>
    <t xml:space="preserve">Market Cap</t>
  </si>
  <si>
    <t xml:space="preserve">Book Value</t>
  </si>
  <si>
    <r>
      <rPr>
        <b val="true"/>
        <sz val="12"/>
        <color rgb="FFFFFFFF"/>
        <rFont val="Arial"/>
        <family val="2"/>
      </rPr>
      <t xml:space="preserve">Estimated Market Cap Net Plant</t>
    </r>
    <r>
      <rPr>
        <b val="true"/>
        <vertAlign val="superscript"/>
        <sz val="12"/>
        <color rgb="FFFFFFFF"/>
        <rFont val="Arial"/>
        <family val="2"/>
      </rPr>
      <t xml:space="preserve"> (1)</t>
    </r>
  </si>
  <si>
    <t xml:space="preserve">EBITDA/EAC</t>
  </si>
  <si>
    <t xml:space="preserve">($B)</t>
  </si>
  <si>
    <t xml:space="preserve">(%)</t>
  </si>
  <si>
    <t xml:space="preserve">Cristobal-A</t>
  </si>
  <si>
    <t xml:space="preserve">Cristobal-C</t>
  </si>
  <si>
    <t xml:space="preserve">Cristobal-D</t>
  </si>
  <si>
    <t xml:space="preserve">Cristobal-F</t>
  </si>
  <si>
    <t xml:space="preserve">Cristobal-V</t>
  </si>
  <si>
    <t xml:space="preserve">Texas</t>
  </si>
  <si>
    <t xml:space="preserve">Value</t>
  </si>
  <si>
    <t xml:space="preserve">Texas PEx</t>
  </si>
  <si>
    <t xml:space="preserve">Cristobal PEX</t>
  </si>
  <si>
    <t xml:space="preserve">Cristobal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</si>
</sst>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0%"/>
    <numFmt numFmtId="166" formatCode="0"/>
    <numFmt numFmtId="167" formatCode="#,##0"/>
    <numFmt numFmtId="168" formatCode="0.00"/>
    <numFmt numFmtId="169" formatCode="0.0"/>
    <numFmt numFmtId="170" formatCode="\$#,##0.0"/>
  </numFmts>
  <fonts count="1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Tahoma"/>
      <family val="2"/>
    </font>
    <font>
      <b val="true"/>
      <sz val="12"/>
      <color rgb="FF000000"/>
      <name val="Tahoma"/>
      <family val="2"/>
    </font>
    <font>
      <sz val="12"/>
      <color rgb="FF000000"/>
      <name val="Tahoma"/>
      <family val="2"/>
    </font>
    <font>
      <sz val="10"/>
      <color rgb="FF000000"/>
      <name val="Arial"/>
      <family val="0"/>
    </font>
    <font>
      <b val="true"/>
      <sz val="12"/>
      <color rgb="FF000000"/>
      <name val="Arial"/>
      <family val="2"/>
    </font>
    <font>
      <sz val="10"/>
      <color rgb="FF000000"/>
      <name val="Arial"/>
      <family val="2"/>
    </font>
    <font>
      <sz val="10.25"/>
      <color rgb="FF000000"/>
      <name val="Arial"/>
      <family val="2"/>
    </font>
    <font>
      <sz val="9.5"/>
      <color rgb="FF000000"/>
      <name val="Arial"/>
      <family val="2"/>
    </font>
    <font>
      <sz val="9.75"/>
      <color rgb="FF000000"/>
      <name val="Arial"/>
      <family val="2"/>
    </font>
    <font>
      <b val="true"/>
      <sz val="10"/>
      <name val="Arial"/>
      <family val="2"/>
    </font>
    <font>
      <i val="true"/>
      <sz val="10"/>
      <name val="Arial"/>
      <family val="2"/>
    </font>
    <font>
      <sz val="12"/>
      <name val="Arial"/>
      <family val="2"/>
    </font>
    <font>
      <b val="true"/>
      <sz val="12"/>
      <color rgb="FFFFFFFF"/>
      <name val="Arial"/>
      <family val="2"/>
    </font>
    <font>
      <b val="true"/>
      <vertAlign val="superscript"/>
      <sz val="12"/>
      <color rgb="FFFFFFFF"/>
      <name val="Arial"/>
      <family val="2"/>
    </font>
    <font>
      <sz val="12"/>
      <color rgb="FFFFFFFF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0080"/>
        <bgColor rgb="FF000080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5" fontId="0" fillId="0" borderId="0" applyFont="true" applyBorder="false" applyAlignment="false" applyProtection="false"/>
  </cellStyleXfs>
  <cellXfs count="7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6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2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6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757546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externalLink" Target="externalLinks/externalLink1.xml"/><Relationship Id="rId14" Type="http://schemas.openxmlformats.org/officeDocument/2006/relationships/sharedStrings" Target="sharedStrings.xml"/>
</Relationships>
</file>

<file path=xl/charts/_rels/chart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Relationship Id="rId3" Type="http://schemas.openxmlformats.org/officeDocument/2006/relationships/image" Target="../media/image3.png"/><Relationship Id="rId4" Type="http://schemas.openxmlformats.org/officeDocument/2006/relationships/image" Target="../media/image4.png"/><Relationship Id="rId5" Type="http://schemas.openxmlformats.org/officeDocument/2006/relationships/image" Target="../media/image5.png"/>
</Relationships>
</file>

<file path=xl/charts/_rels/chart2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Relationship Id="rId3" Type="http://schemas.openxmlformats.org/officeDocument/2006/relationships/image" Target="../media/image3.png"/><Relationship Id="rId4" Type="http://schemas.openxmlformats.org/officeDocument/2006/relationships/image" Target="../media/image4.png"/><Relationship Id="rId5" Type="http://schemas.openxmlformats.org/officeDocument/2006/relationships/image" Target="../media/image5.png"/>
</Relationships>
</file>

<file path=xl/charts/_rels/chart3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Relationship Id="rId3" Type="http://schemas.openxmlformats.org/officeDocument/2006/relationships/image" Target="../media/image3.png"/><Relationship Id="rId4" Type="http://schemas.openxmlformats.org/officeDocument/2006/relationships/image" Target="../media/image4.png"/><Relationship Id="rId5" Type="http://schemas.openxmlformats.org/officeDocument/2006/relationships/image" Target="../media/image5.png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Relationship Id="rId3" Type="http://schemas.openxmlformats.org/officeDocument/2006/relationships/image" Target="../media/image3.png"/><Relationship Id="rId4" Type="http://schemas.openxmlformats.org/officeDocument/2006/relationships/image" Target="../media/image4.png"/><Relationship Id="rId5" Type="http://schemas.openxmlformats.org/officeDocument/2006/relationships/image" Target="../media/image5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EBITDA IMPACTS OF GROWTH OPTIONS AND SYNERGIES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679657569881285"/>
          <c:y val="0.117818567358028"/>
          <c:w val="0.920541077425153"/>
          <c:h val="0.787621761314691"/>
        </c:manualLayout>
      </c:layout>
      <c:areaChart>
        <c:grouping val="stacked"/>
        <c:ser>
          <c:idx val="0"/>
          <c:order val="0"/>
          <c:tx>
            <c:strRef>
              <c:f>Assumptions!$A$31</c:f>
              <c:strCache>
                <c:ptCount val="1"/>
                <c:pt idx="0">
                  <c:v>Synergy - G&amp;A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Assumptions!$B$29:$G$29</c:f>
              <c:strCache>
                <c:ptCount val="6"/>
                <c:pt idx="0">
                  <c:v>0</c:v>
                </c:pt>
                <c:pt idx="1">
                  <c:v>12</c:v>
                </c:pt>
                <c:pt idx="2">
                  <c:v>24</c:v>
                </c:pt>
                <c:pt idx="3">
                  <c:v>36</c:v>
                </c:pt>
                <c:pt idx="4">
                  <c:v>48</c:v>
                </c:pt>
                <c:pt idx="5">
                  <c:v>60</c:v>
                </c:pt>
              </c:strCache>
            </c:strRef>
          </c:cat>
          <c:val>
            <c:numRef>
              <c:f>Assumptions!$B$31:$G$31</c:f>
              <c:numCache>
                <c:formatCode>General</c:formatCode>
                <c:ptCount val="6"/>
                <c:pt idx="0">
                  <c:v>0</c:v>
                </c:pt>
                <c:pt idx="1">
                  <c:v>9</c:v>
                </c:pt>
                <c:pt idx="2">
                  <c:v>18</c:v>
                </c:pt>
                <c:pt idx="3">
                  <c:v>18.54</c:v>
                </c:pt>
                <c:pt idx="4">
                  <c:v>19.0962</c:v>
                </c:pt>
                <c:pt idx="5">
                  <c:v>19.669086</c:v>
                </c:pt>
              </c:numCache>
            </c:numRef>
          </c:val>
        </c:ser>
        <c:ser>
          <c:idx val="1"/>
          <c:order val="1"/>
          <c:tx>
            <c:strRef>
              <c:f>Assumptions!$A$32</c:f>
              <c:strCache>
                <c:ptCount val="1"/>
                <c:pt idx="0">
                  <c:v>Synergy - O&amp;M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Assumptions!$B$29:$G$29</c:f>
              <c:strCache>
                <c:ptCount val="6"/>
                <c:pt idx="0">
                  <c:v>0</c:v>
                </c:pt>
                <c:pt idx="1">
                  <c:v>12</c:v>
                </c:pt>
                <c:pt idx="2">
                  <c:v>24</c:v>
                </c:pt>
                <c:pt idx="3">
                  <c:v>36</c:v>
                </c:pt>
                <c:pt idx="4">
                  <c:v>48</c:v>
                </c:pt>
                <c:pt idx="5">
                  <c:v>60</c:v>
                </c:pt>
              </c:strCache>
            </c:strRef>
          </c:cat>
          <c:val>
            <c:numRef>
              <c:f>Assumptions!$B$32:$G$32</c:f>
              <c:numCache>
                <c:formatCode>General</c:formatCode>
                <c:ptCount val="6"/>
                <c:pt idx="0">
                  <c:v>0</c:v>
                </c:pt>
                <c:pt idx="1">
                  <c:v>41.835</c:v>
                </c:pt>
                <c:pt idx="2">
                  <c:v>83.67</c:v>
                </c:pt>
                <c:pt idx="3">
                  <c:v>86.1801</c:v>
                </c:pt>
                <c:pt idx="4">
                  <c:v>88.765503</c:v>
                </c:pt>
                <c:pt idx="5">
                  <c:v>91.42846809</c:v>
                </c:pt>
              </c:numCache>
            </c:numRef>
          </c:val>
        </c:ser>
        <c:ser>
          <c:idx val="2"/>
          <c:order val="2"/>
          <c:tx>
            <c:strRef>
              <c:f>Assumptions!$A$33</c:f>
              <c:strCache>
                <c:ptCount val="1"/>
                <c:pt idx="0">
                  <c:v>Growth 1 - Pricing &amp; Network Utilization</c:v>
                </c:pt>
              </c:strCache>
            </c:strRef>
          </c:tx>
          <c:spPr>
            <a:blipFill rotWithShape="0">
              <a:blip r:embed="rId3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Assumptions!$B$29:$G$29</c:f>
              <c:strCache>
                <c:ptCount val="6"/>
                <c:pt idx="0">
                  <c:v>0</c:v>
                </c:pt>
                <c:pt idx="1">
                  <c:v>12</c:v>
                </c:pt>
                <c:pt idx="2">
                  <c:v>24</c:v>
                </c:pt>
                <c:pt idx="3">
                  <c:v>36</c:v>
                </c:pt>
                <c:pt idx="4">
                  <c:v>48</c:v>
                </c:pt>
                <c:pt idx="5">
                  <c:v>60</c:v>
                </c:pt>
              </c:strCache>
            </c:strRef>
          </c:cat>
          <c:val>
            <c:numRef>
              <c:f>Assumptions!$B$33:$G$33</c:f>
              <c:numCache>
                <c:formatCode>General</c:formatCode>
                <c:ptCount val="6"/>
                <c:pt idx="0">
                  <c:v>0</c:v>
                </c:pt>
                <c:pt idx="1">
                  <c:v>33.44</c:v>
                </c:pt>
                <c:pt idx="2">
                  <c:v>62.7</c:v>
                </c:pt>
                <c:pt idx="3">
                  <c:v>83.6</c:v>
                </c:pt>
                <c:pt idx="4">
                  <c:v>86.108</c:v>
                </c:pt>
                <c:pt idx="5">
                  <c:v>88.69124</c:v>
                </c:pt>
              </c:numCache>
            </c:numRef>
          </c:val>
        </c:ser>
        <c:ser>
          <c:idx val="3"/>
          <c:order val="3"/>
          <c:tx>
            <c:strRef>
              <c:f>Assumptions!$A$34</c:f>
              <c:strCache>
                <c:ptCount val="1"/>
                <c:pt idx="0">
                  <c:v>Growth 2 - JV &amp; Outsourcing</c:v>
                </c:pt>
              </c:strCache>
            </c:strRef>
          </c:tx>
          <c:spPr>
            <a:blipFill rotWithShape="0">
              <a:blip r:embed="rId4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Assumptions!$B$29:$G$29</c:f>
              <c:strCache>
                <c:ptCount val="6"/>
                <c:pt idx="0">
                  <c:v>0</c:v>
                </c:pt>
                <c:pt idx="1">
                  <c:v>12</c:v>
                </c:pt>
                <c:pt idx="2">
                  <c:v>24</c:v>
                </c:pt>
                <c:pt idx="3">
                  <c:v>36</c:v>
                </c:pt>
                <c:pt idx="4">
                  <c:v>48</c:v>
                </c:pt>
                <c:pt idx="5">
                  <c:v>60</c:v>
                </c:pt>
              </c:strCache>
            </c:strRef>
          </c:cat>
          <c:val>
            <c:numRef>
              <c:f>Assumptions!$B$34:$G$34</c:f>
              <c:numCache>
                <c:formatCode>General</c:formatCode>
                <c:ptCount val="6"/>
                <c:pt idx="0">
                  <c:v>0</c:v>
                </c:pt>
                <c:pt idx="1">
                  <c:v>10.125</c:v>
                </c:pt>
                <c:pt idx="2">
                  <c:v>20.25</c:v>
                </c:pt>
                <c:pt idx="3">
                  <c:v>30.375</c:v>
                </c:pt>
                <c:pt idx="4">
                  <c:v>40.5</c:v>
                </c:pt>
                <c:pt idx="5">
                  <c:v>41.715</c:v>
                </c:pt>
              </c:numCache>
            </c:numRef>
          </c:val>
        </c:ser>
        <c:ser>
          <c:idx val="4"/>
          <c:order val="4"/>
          <c:tx>
            <c:strRef>
              <c:f>Assumptions!$A$35</c:f>
              <c:strCache>
                <c:ptCount val="1"/>
                <c:pt idx="0">
                  <c:v>Growth 3 - M&amp;A and O&amp;M</c:v>
                </c:pt>
              </c:strCache>
            </c:strRef>
          </c:tx>
          <c:spPr>
            <a:blipFill rotWithShape="0">
              <a:blip r:embed="rId5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Assumptions!$B$29:$G$29</c:f>
              <c:strCache>
                <c:ptCount val="6"/>
                <c:pt idx="0">
                  <c:v>0</c:v>
                </c:pt>
                <c:pt idx="1">
                  <c:v>12</c:v>
                </c:pt>
                <c:pt idx="2">
                  <c:v>24</c:v>
                </c:pt>
                <c:pt idx="3">
                  <c:v>36</c:v>
                </c:pt>
                <c:pt idx="4">
                  <c:v>48</c:v>
                </c:pt>
                <c:pt idx="5">
                  <c:v>60</c:v>
                </c:pt>
              </c:strCache>
            </c:strRef>
          </c:cat>
          <c:val>
            <c:numRef>
              <c:f>Assumptions!$B$35:$G$35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25.5</c:v>
                </c:pt>
                <c:pt idx="4">
                  <c:v>51</c:v>
                </c:pt>
                <c:pt idx="5">
                  <c:v>76.5</c:v>
                </c:pt>
              </c:numCache>
            </c:numRef>
          </c:val>
        </c:ser>
        <c:axId val="63001107"/>
        <c:axId val="41364789"/>
      </c:areaChart>
      <c:catAx>
        <c:axId val="63001107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Months from Approval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364789"/>
        <c:crossesAt val="0"/>
        <c:auto val="1"/>
        <c:lblAlgn val="ctr"/>
        <c:lblOffset val="100"/>
        <c:noMultiLvlLbl val="0"/>
      </c:catAx>
      <c:valAx>
        <c:axId val="4136478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Additional EBITDA Achieved
($ Million)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001107"/>
        <c:crossesAt val="1"/>
        <c:crossBetween val="midCat"/>
        <c:majorUnit val="50"/>
      </c:valAx>
      <c:spPr>
        <a:gradFill>
          <a:gsLst>
            <a:gs pos="0">
              <a:srgbClr val="ffff99"/>
            </a:gs>
            <a:gs pos="100000">
              <a:srgbClr val="757546"/>
            </a:gs>
          </a:gsLst>
          <a:lin ang="13500000"/>
        </a:gra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118242444307809"/>
          <c:y val="0.94526538996753"/>
          <c:w val="1.1229248451024"/>
          <c:h val="0.0373732688357299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MARKET VALUE OF GROWTH AND SYNERGIES AT EBITDA X15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679657569881285"/>
          <c:y val="0.118348684646478"/>
          <c:w val="0.920541077425153"/>
          <c:h val="0.784971174872441"/>
        </c:manualLayout>
      </c:layout>
      <c:areaChart>
        <c:grouping val="stacked"/>
        <c:ser>
          <c:idx val="0"/>
          <c:order val="0"/>
          <c:tx>
            <c:strRef>
              <c:f>EBITDAx15!$A$4</c:f>
              <c:strCache>
                <c:ptCount val="1"/>
                <c:pt idx="0">
                  <c:v>Synergy - G&amp;A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EBITDAx15!$B$3:$G$3</c:f>
              <c:strCache>
                <c:ptCount val="6"/>
                <c:pt idx="0">
                  <c:v>0</c:v>
                </c:pt>
                <c:pt idx="1">
                  <c:v>12</c:v>
                </c:pt>
                <c:pt idx="2">
                  <c:v>24</c:v>
                </c:pt>
                <c:pt idx="3">
                  <c:v>36</c:v>
                </c:pt>
                <c:pt idx="4">
                  <c:v>48</c:v>
                </c:pt>
                <c:pt idx="5">
                  <c:v>60</c:v>
                </c:pt>
              </c:strCache>
            </c:strRef>
          </c:cat>
          <c:val>
            <c:numRef>
              <c:f>EBITDAx15!$B$4:$G$4</c:f>
              <c:numCache>
                <c:formatCode>0</c:formatCode>
                <c:ptCount val="6"/>
                <c:pt idx="0">
                  <c:v>0</c:v>
                </c:pt>
                <c:pt idx="1">
                  <c:v>135</c:v>
                </c:pt>
                <c:pt idx="2">
                  <c:v>270</c:v>
                </c:pt>
                <c:pt idx="3">
                  <c:v>278.1</c:v>
                </c:pt>
                <c:pt idx="4">
                  <c:v>286.443</c:v>
                </c:pt>
                <c:pt idx="5">
                  <c:v>295.03629</c:v>
                </c:pt>
              </c:numCache>
            </c:numRef>
          </c:val>
        </c:ser>
        <c:ser>
          <c:idx val="1"/>
          <c:order val="1"/>
          <c:tx>
            <c:strRef>
              <c:f>EBITDAx15!$A$5</c:f>
              <c:strCache>
                <c:ptCount val="1"/>
                <c:pt idx="0">
                  <c:v>Synergy - O&amp;M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EBITDAx15!$B$3:$G$3</c:f>
              <c:strCache>
                <c:ptCount val="6"/>
                <c:pt idx="0">
                  <c:v>0</c:v>
                </c:pt>
                <c:pt idx="1">
                  <c:v>12</c:v>
                </c:pt>
                <c:pt idx="2">
                  <c:v>24</c:v>
                </c:pt>
                <c:pt idx="3">
                  <c:v>36</c:v>
                </c:pt>
                <c:pt idx="4">
                  <c:v>48</c:v>
                </c:pt>
                <c:pt idx="5">
                  <c:v>60</c:v>
                </c:pt>
              </c:strCache>
            </c:strRef>
          </c:cat>
          <c:val>
            <c:numRef>
              <c:f>EBITDAx15!$B$5:$G$5</c:f>
              <c:numCache>
                <c:formatCode>0</c:formatCode>
                <c:ptCount val="6"/>
                <c:pt idx="0">
                  <c:v>0</c:v>
                </c:pt>
                <c:pt idx="1">
                  <c:v>627.525</c:v>
                </c:pt>
                <c:pt idx="2">
                  <c:v>1255.05</c:v>
                </c:pt>
                <c:pt idx="3">
                  <c:v>1292.7015</c:v>
                </c:pt>
                <c:pt idx="4">
                  <c:v>1331.482545</c:v>
                </c:pt>
                <c:pt idx="5">
                  <c:v>1371.42702135</c:v>
                </c:pt>
              </c:numCache>
            </c:numRef>
          </c:val>
        </c:ser>
        <c:ser>
          <c:idx val="2"/>
          <c:order val="2"/>
          <c:tx>
            <c:strRef>
              <c:f>EBITDAx15!$A$6</c:f>
              <c:strCache>
                <c:ptCount val="1"/>
                <c:pt idx="0">
                  <c:v>Growth 1 - Pricing &amp; Network Utilization</c:v>
                </c:pt>
              </c:strCache>
            </c:strRef>
          </c:tx>
          <c:spPr>
            <a:blipFill rotWithShape="0">
              <a:blip r:embed="rId3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EBITDAx15!$B$3:$G$3</c:f>
              <c:strCache>
                <c:ptCount val="6"/>
                <c:pt idx="0">
                  <c:v>0</c:v>
                </c:pt>
                <c:pt idx="1">
                  <c:v>12</c:v>
                </c:pt>
                <c:pt idx="2">
                  <c:v>24</c:v>
                </c:pt>
                <c:pt idx="3">
                  <c:v>36</c:v>
                </c:pt>
                <c:pt idx="4">
                  <c:v>48</c:v>
                </c:pt>
                <c:pt idx="5">
                  <c:v>60</c:v>
                </c:pt>
              </c:strCache>
            </c:strRef>
          </c:cat>
          <c:val>
            <c:numRef>
              <c:f>EBITDAx15!$B$6:$G$6</c:f>
              <c:numCache>
                <c:formatCode>0</c:formatCode>
                <c:ptCount val="6"/>
                <c:pt idx="0">
                  <c:v>0</c:v>
                </c:pt>
                <c:pt idx="1">
                  <c:v>501.6</c:v>
                </c:pt>
                <c:pt idx="2">
                  <c:v>940.5</c:v>
                </c:pt>
                <c:pt idx="3">
                  <c:v>1254</c:v>
                </c:pt>
                <c:pt idx="4">
                  <c:v>1291.62</c:v>
                </c:pt>
                <c:pt idx="5">
                  <c:v>1330.3686</c:v>
                </c:pt>
              </c:numCache>
            </c:numRef>
          </c:val>
        </c:ser>
        <c:ser>
          <c:idx val="3"/>
          <c:order val="3"/>
          <c:tx>
            <c:strRef>
              <c:f>EBITDAx15!$A$7</c:f>
              <c:strCache>
                <c:ptCount val="1"/>
                <c:pt idx="0">
                  <c:v>Growth 2 - JV &amp; Outsourcing</c:v>
                </c:pt>
              </c:strCache>
            </c:strRef>
          </c:tx>
          <c:spPr>
            <a:blipFill rotWithShape="0">
              <a:blip r:embed="rId4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EBITDAx15!$B$3:$G$3</c:f>
              <c:strCache>
                <c:ptCount val="6"/>
                <c:pt idx="0">
                  <c:v>0</c:v>
                </c:pt>
                <c:pt idx="1">
                  <c:v>12</c:v>
                </c:pt>
                <c:pt idx="2">
                  <c:v>24</c:v>
                </c:pt>
                <c:pt idx="3">
                  <c:v>36</c:v>
                </c:pt>
                <c:pt idx="4">
                  <c:v>48</c:v>
                </c:pt>
                <c:pt idx="5">
                  <c:v>60</c:v>
                </c:pt>
              </c:strCache>
            </c:strRef>
          </c:cat>
          <c:val>
            <c:numRef>
              <c:f>EBITDAx15!$B$7:$G$7</c:f>
              <c:numCache>
                <c:formatCode>0</c:formatCode>
                <c:ptCount val="6"/>
                <c:pt idx="0">
                  <c:v>0</c:v>
                </c:pt>
                <c:pt idx="1">
                  <c:v>151.875</c:v>
                </c:pt>
                <c:pt idx="2">
                  <c:v>303.75</c:v>
                </c:pt>
                <c:pt idx="3">
                  <c:v>455.625</c:v>
                </c:pt>
                <c:pt idx="4">
                  <c:v>607.5</c:v>
                </c:pt>
                <c:pt idx="5">
                  <c:v>625.725</c:v>
                </c:pt>
              </c:numCache>
            </c:numRef>
          </c:val>
        </c:ser>
        <c:ser>
          <c:idx val="4"/>
          <c:order val="4"/>
          <c:tx>
            <c:strRef>
              <c:f>EBITDAx15!$A$8</c:f>
              <c:strCache>
                <c:ptCount val="1"/>
                <c:pt idx="0">
                  <c:v>Growth 3 - M&amp;A and O&amp;M</c:v>
                </c:pt>
              </c:strCache>
            </c:strRef>
          </c:tx>
          <c:spPr>
            <a:blipFill rotWithShape="0">
              <a:blip r:embed="rId5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EBITDAx15!$B$3:$G$3</c:f>
              <c:strCache>
                <c:ptCount val="6"/>
                <c:pt idx="0">
                  <c:v>0</c:v>
                </c:pt>
                <c:pt idx="1">
                  <c:v>12</c:v>
                </c:pt>
                <c:pt idx="2">
                  <c:v>24</c:v>
                </c:pt>
                <c:pt idx="3">
                  <c:v>36</c:v>
                </c:pt>
                <c:pt idx="4">
                  <c:v>48</c:v>
                </c:pt>
                <c:pt idx="5">
                  <c:v>60</c:v>
                </c:pt>
              </c:strCache>
            </c:strRef>
          </c:cat>
          <c:val>
            <c:numRef>
              <c:f>EBITDAx15!$B$8:$G$8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382.5</c:v>
                </c:pt>
                <c:pt idx="4">
                  <c:v>765</c:v>
                </c:pt>
                <c:pt idx="5">
                  <c:v>1147.5</c:v>
                </c:pt>
              </c:numCache>
            </c:numRef>
          </c:val>
        </c:ser>
        <c:axId val="78711023"/>
        <c:axId val="50856183"/>
      </c:areaChart>
      <c:catAx>
        <c:axId val="78711023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Months from Approval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856183"/>
        <c:crossesAt val="0"/>
        <c:auto val="1"/>
        <c:lblAlgn val="ctr"/>
        <c:lblOffset val="100"/>
        <c:noMultiLvlLbl val="0"/>
      </c:catAx>
      <c:valAx>
        <c:axId val="5085618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Value at EBITDA X 15
($ Million)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711023"/>
        <c:crossesAt val="1"/>
        <c:crossBetween val="midCat"/>
      </c:valAx>
      <c:spPr>
        <a:gradFill>
          <a:gsLst>
            <a:gs pos="0">
              <a:srgbClr val="ffff99"/>
            </a:gs>
            <a:gs pos="100000">
              <a:srgbClr val="757546"/>
            </a:gs>
          </a:gsLst>
          <a:lin ang="13500000"/>
        </a:gra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118242444307809"/>
          <c:y val="0.943277450135843"/>
          <c:w val="1.1229248451024"/>
          <c:h val="0.0397587966337552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2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MARKET VALUE OF GROWTH AND SYNERGIES AT EBITDA X17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696684481861609"/>
          <c:y val="0.118083626002253"/>
          <c:w val="0.922291065600908"/>
          <c:h val="0.795109668014048"/>
        </c:manualLayout>
      </c:layout>
      <c:areaChart>
        <c:grouping val="stacked"/>
        <c:ser>
          <c:idx val="0"/>
          <c:order val="0"/>
          <c:tx>
            <c:strRef>
              <c:f>EBITDAx17!$A$4</c:f>
              <c:strCache>
                <c:ptCount val="1"/>
                <c:pt idx="0">
                  <c:v>Synergy - G&amp;A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EBITDAx17!$B$3:$G$3</c:f>
              <c:strCache>
                <c:ptCount val="6"/>
                <c:pt idx="0">
                  <c:v>0</c:v>
                </c:pt>
                <c:pt idx="1">
                  <c:v>12</c:v>
                </c:pt>
                <c:pt idx="2">
                  <c:v>24</c:v>
                </c:pt>
                <c:pt idx="3">
                  <c:v>36</c:v>
                </c:pt>
                <c:pt idx="4">
                  <c:v>48</c:v>
                </c:pt>
                <c:pt idx="5">
                  <c:v>60</c:v>
                </c:pt>
              </c:strCache>
            </c:strRef>
          </c:cat>
          <c:val>
            <c:numRef>
              <c:f>EBITDAx17!$B$4:$G$4</c:f>
              <c:numCache>
                <c:formatCode>0</c:formatCode>
                <c:ptCount val="6"/>
                <c:pt idx="0">
                  <c:v>0</c:v>
                </c:pt>
                <c:pt idx="1">
                  <c:v>153</c:v>
                </c:pt>
                <c:pt idx="2">
                  <c:v>306</c:v>
                </c:pt>
                <c:pt idx="3">
                  <c:v>315.18</c:v>
                </c:pt>
                <c:pt idx="4">
                  <c:v>324.6354</c:v>
                </c:pt>
                <c:pt idx="5">
                  <c:v>334.374462</c:v>
                </c:pt>
              </c:numCache>
            </c:numRef>
          </c:val>
        </c:ser>
        <c:ser>
          <c:idx val="1"/>
          <c:order val="1"/>
          <c:tx>
            <c:strRef>
              <c:f>EBITDAx17!$A$5</c:f>
              <c:strCache>
                <c:ptCount val="1"/>
                <c:pt idx="0">
                  <c:v>Synergy - O&amp;M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EBITDAx17!$B$3:$G$3</c:f>
              <c:strCache>
                <c:ptCount val="6"/>
                <c:pt idx="0">
                  <c:v>0</c:v>
                </c:pt>
                <c:pt idx="1">
                  <c:v>12</c:v>
                </c:pt>
                <c:pt idx="2">
                  <c:v>24</c:v>
                </c:pt>
                <c:pt idx="3">
                  <c:v>36</c:v>
                </c:pt>
                <c:pt idx="4">
                  <c:v>48</c:v>
                </c:pt>
                <c:pt idx="5">
                  <c:v>60</c:v>
                </c:pt>
              </c:strCache>
            </c:strRef>
          </c:cat>
          <c:val>
            <c:numRef>
              <c:f>EBITDAx17!$B$5:$G$5</c:f>
              <c:numCache>
                <c:formatCode>0</c:formatCode>
                <c:ptCount val="6"/>
                <c:pt idx="0">
                  <c:v>0</c:v>
                </c:pt>
                <c:pt idx="1">
                  <c:v>711.195</c:v>
                </c:pt>
                <c:pt idx="2">
                  <c:v>1422.39</c:v>
                </c:pt>
                <c:pt idx="3">
                  <c:v>1465.0617</c:v>
                </c:pt>
                <c:pt idx="4">
                  <c:v>1509.013551</c:v>
                </c:pt>
                <c:pt idx="5">
                  <c:v>1554.28395753</c:v>
                </c:pt>
              </c:numCache>
            </c:numRef>
          </c:val>
        </c:ser>
        <c:ser>
          <c:idx val="2"/>
          <c:order val="2"/>
          <c:tx>
            <c:strRef>
              <c:f>EBITDAx17!$A$6</c:f>
              <c:strCache>
                <c:ptCount val="1"/>
                <c:pt idx="0">
                  <c:v>Growth 1 - Pricing &amp; Network Utilization</c:v>
                </c:pt>
              </c:strCache>
            </c:strRef>
          </c:tx>
          <c:spPr>
            <a:blipFill rotWithShape="0">
              <a:blip r:embed="rId3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EBITDAx17!$B$3:$G$3</c:f>
              <c:strCache>
                <c:ptCount val="6"/>
                <c:pt idx="0">
                  <c:v>0</c:v>
                </c:pt>
                <c:pt idx="1">
                  <c:v>12</c:v>
                </c:pt>
                <c:pt idx="2">
                  <c:v>24</c:v>
                </c:pt>
                <c:pt idx="3">
                  <c:v>36</c:v>
                </c:pt>
                <c:pt idx="4">
                  <c:v>48</c:v>
                </c:pt>
                <c:pt idx="5">
                  <c:v>60</c:v>
                </c:pt>
              </c:strCache>
            </c:strRef>
          </c:cat>
          <c:val>
            <c:numRef>
              <c:f>EBITDAx17!$B$6:$G$6</c:f>
              <c:numCache>
                <c:formatCode>0</c:formatCode>
                <c:ptCount val="6"/>
                <c:pt idx="0">
                  <c:v>0</c:v>
                </c:pt>
                <c:pt idx="1">
                  <c:v>568.48</c:v>
                </c:pt>
                <c:pt idx="2">
                  <c:v>1065.9</c:v>
                </c:pt>
                <c:pt idx="3">
                  <c:v>1421.2</c:v>
                </c:pt>
                <c:pt idx="4">
                  <c:v>1463.836</c:v>
                </c:pt>
                <c:pt idx="5">
                  <c:v>1507.75108</c:v>
                </c:pt>
              </c:numCache>
            </c:numRef>
          </c:val>
        </c:ser>
        <c:ser>
          <c:idx val="3"/>
          <c:order val="3"/>
          <c:tx>
            <c:strRef>
              <c:f>EBITDAx17!$A$7</c:f>
              <c:strCache>
                <c:ptCount val="1"/>
                <c:pt idx="0">
                  <c:v>Growth 2 - JV &amp; Outsourcing</c:v>
                </c:pt>
              </c:strCache>
            </c:strRef>
          </c:tx>
          <c:spPr>
            <a:blipFill rotWithShape="0">
              <a:blip r:embed="rId4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EBITDAx17!$B$3:$G$3</c:f>
              <c:strCache>
                <c:ptCount val="6"/>
                <c:pt idx="0">
                  <c:v>0</c:v>
                </c:pt>
                <c:pt idx="1">
                  <c:v>12</c:v>
                </c:pt>
                <c:pt idx="2">
                  <c:v>24</c:v>
                </c:pt>
                <c:pt idx="3">
                  <c:v>36</c:v>
                </c:pt>
                <c:pt idx="4">
                  <c:v>48</c:v>
                </c:pt>
                <c:pt idx="5">
                  <c:v>60</c:v>
                </c:pt>
              </c:strCache>
            </c:strRef>
          </c:cat>
          <c:val>
            <c:numRef>
              <c:f>EBITDAx17!$B$7:$G$7</c:f>
              <c:numCache>
                <c:formatCode>0</c:formatCode>
                <c:ptCount val="6"/>
                <c:pt idx="0">
                  <c:v>0</c:v>
                </c:pt>
                <c:pt idx="1">
                  <c:v>172.125</c:v>
                </c:pt>
                <c:pt idx="2">
                  <c:v>344.25</c:v>
                </c:pt>
                <c:pt idx="3">
                  <c:v>516.375</c:v>
                </c:pt>
                <c:pt idx="4">
                  <c:v>688.5</c:v>
                </c:pt>
                <c:pt idx="5">
                  <c:v>709.155</c:v>
                </c:pt>
              </c:numCache>
            </c:numRef>
          </c:val>
        </c:ser>
        <c:ser>
          <c:idx val="4"/>
          <c:order val="4"/>
          <c:tx>
            <c:strRef>
              <c:f>EBITDAx17!$A$8</c:f>
              <c:strCache>
                <c:ptCount val="1"/>
                <c:pt idx="0">
                  <c:v>Growth 3 - M&amp;A and O&amp;M</c:v>
                </c:pt>
              </c:strCache>
            </c:strRef>
          </c:tx>
          <c:spPr>
            <a:blipFill rotWithShape="0">
              <a:blip r:embed="rId5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EBITDAx17!$B$3:$G$3</c:f>
              <c:strCache>
                <c:ptCount val="6"/>
                <c:pt idx="0">
                  <c:v>0</c:v>
                </c:pt>
                <c:pt idx="1">
                  <c:v>12</c:v>
                </c:pt>
                <c:pt idx="2">
                  <c:v>24</c:v>
                </c:pt>
                <c:pt idx="3">
                  <c:v>36</c:v>
                </c:pt>
                <c:pt idx="4">
                  <c:v>48</c:v>
                </c:pt>
                <c:pt idx="5">
                  <c:v>60</c:v>
                </c:pt>
              </c:strCache>
            </c:strRef>
          </c:cat>
          <c:val>
            <c:numRef>
              <c:f>EBITDAx17!$B$8:$G$8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433.5</c:v>
                </c:pt>
                <c:pt idx="4">
                  <c:v>867</c:v>
                </c:pt>
                <c:pt idx="5">
                  <c:v>1300.5</c:v>
                </c:pt>
              </c:numCache>
            </c:numRef>
          </c:val>
        </c:ser>
        <c:axId val="77601786"/>
        <c:axId val="64942522"/>
      </c:areaChart>
      <c:catAx>
        <c:axId val="77601786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Months from Approval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942522"/>
        <c:crossesAt val="0"/>
        <c:auto val="1"/>
        <c:lblAlgn val="ctr"/>
        <c:lblOffset val="100"/>
        <c:noMultiLvlLbl val="0"/>
      </c:catAx>
      <c:valAx>
        <c:axId val="6494252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Value at EBITDA X 17
($ Million)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601786"/>
        <c:crossesAt val="1"/>
        <c:crossBetween val="midCat"/>
        <c:majorUnit val="500"/>
      </c:valAx>
      <c:spPr>
        <a:gradFill>
          <a:gsLst>
            <a:gs pos="0">
              <a:srgbClr val="ffff99"/>
            </a:gs>
            <a:gs pos="100000">
              <a:srgbClr val="757546"/>
            </a:gs>
          </a:gsLst>
          <a:lin ang="13500000"/>
        </a:gradFill>
        <a:ln w="0">
          <a:solidFill>
            <a:srgbClr val="808080"/>
          </a:solidFill>
        </a:ln>
      </c:spPr>
    </c:plotArea>
    <c:legend>
      <c:legendPos val="r"/>
      <c:layout>
        <c:manualLayout>
          <c:xMode val="edge"/>
          <c:yMode val="edge"/>
          <c:x val="0.0108310078985953"/>
          <c:y val="0.940163011066198"/>
          <c:w val="1.1229248451024"/>
          <c:h val="0.0397587966337552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MARKET VALUE OF GROWTH AND SYNERGIES AT EBITDA X20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52901669583314"/>
          <c:y val="0.118348684646478"/>
          <c:w val="0.943527408598591"/>
          <c:h val="0.793453051487642"/>
        </c:manualLayout>
      </c:layout>
      <c:areaChart>
        <c:grouping val="stacked"/>
        <c:ser>
          <c:idx val="0"/>
          <c:order val="0"/>
          <c:tx>
            <c:strRef>
              <c:f>EBITDAx20!$A$4</c:f>
              <c:strCache>
                <c:ptCount val="1"/>
                <c:pt idx="0">
                  <c:v>Synergy - G&amp;A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EBITDAx20!$B$3:$G$3</c:f>
              <c:strCache>
                <c:ptCount val="6"/>
                <c:pt idx="0">
                  <c:v>0</c:v>
                </c:pt>
                <c:pt idx="1">
                  <c:v>12</c:v>
                </c:pt>
                <c:pt idx="2">
                  <c:v>24</c:v>
                </c:pt>
                <c:pt idx="3">
                  <c:v>36</c:v>
                </c:pt>
                <c:pt idx="4">
                  <c:v>48</c:v>
                </c:pt>
                <c:pt idx="5">
                  <c:v>60</c:v>
                </c:pt>
              </c:strCache>
            </c:strRef>
          </c:cat>
          <c:val>
            <c:numRef>
              <c:f>EBITDAx20!$B$4:$G$4</c:f>
              <c:numCache>
                <c:formatCode>0</c:formatCode>
                <c:ptCount val="6"/>
                <c:pt idx="0">
                  <c:v>0</c:v>
                </c:pt>
                <c:pt idx="1">
                  <c:v>180</c:v>
                </c:pt>
                <c:pt idx="2">
                  <c:v>360</c:v>
                </c:pt>
                <c:pt idx="3">
                  <c:v>370.8</c:v>
                </c:pt>
                <c:pt idx="4">
                  <c:v>381.924</c:v>
                </c:pt>
                <c:pt idx="5">
                  <c:v>393.38172</c:v>
                </c:pt>
              </c:numCache>
            </c:numRef>
          </c:val>
        </c:ser>
        <c:ser>
          <c:idx val="1"/>
          <c:order val="1"/>
          <c:tx>
            <c:strRef>
              <c:f>EBITDAx20!$A$5</c:f>
              <c:strCache>
                <c:ptCount val="1"/>
                <c:pt idx="0">
                  <c:v>Synergy - O&amp;M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EBITDAx20!$B$3:$G$3</c:f>
              <c:strCache>
                <c:ptCount val="6"/>
                <c:pt idx="0">
                  <c:v>0</c:v>
                </c:pt>
                <c:pt idx="1">
                  <c:v>12</c:v>
                </c:pt>
                <c:pt idx="2">
                  <c:v>24</c:v>
                </c:pt>
                <c:pt idx="3">
                  <c:v>36</c:v>
                </c:pt>
                <c:pt idx="4">
                  <c:v>48</c:v>
                </c:pt>
                <c:pt idx="5">
                  <c:v>60</c:v>
                </c:pt>
              </c:strCache>
            </c:strRef>
          </c:cat>
          <c:val>
            <c:numRef>
              <c:f>EBITDAx20!$B$5:$G$5</c:f>
              <c:numCache>
                <c:formatCode>0</c:formatCode>
                <c:ptCount val="6"/>
                <c:pt idx="0">
                  <c:v>0</c:v>
                </c:pt>
                <c:pt idx="1">
                  <c:v>836.7</c:v>
                </c:pt>
                <c:pt idx="2">
                  <c:v>1673.4</c:v>
                </c:pt>
                <c:pt idx="3">
                  <c:v>1723.602</c:v>
                </c:pt>
                <c:pt idx="4">
                  <c:v>1775.31006</c:v>
                </c:pt>
                <c:pt idx="5">
                  <c:v>1828.5693618</c:v>
                </c:pt>
              </c:numCache>
            </c:numRef>
          </c:val>
        </c:ser>
        <c:ser>
          <c:idx val="2"/>
          <c:order val="2"/>
          <c:tx>
            <c:strRef>
              <c:f>EBITDAx20!$A$6</c:f>
              <c:strCache>
                <c:ptCount val="1"/>
                <c:pt idx="0">
                  <c:v>Growth 1 - Pricing &amp; Network Utilization</c:v>
                </c:pt>
              </c:strCache>
            </c:strRef>
          </c:tx>
          <c:spPr>
            <a:blipFill rotWithShape="0">
              <a:blip r:embed="rId3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EBITDAx20!$B$3:$G$3</c:f>
              <c:strCache>
                <c:ptCount val="6"/>
                <c:pt idx="0">
                  <c:v>0</c:v>
                </c:pt>
                <c:pt idx="1">
                  <c:v>12</c:v>
                </c:pt>
                <c:pt idx="2">
                  <c:v>24</c:v>
                </c:pt>
                <c:pt idx="3">
                  <c:v>36</c:v>
                </c:pt>
                <c:pt idx="4">
                  <c:v>48</c:v>
                </c:pt>
                <c:pt idx="5">
                  <c:v>60</c:v>
                </c:pt>
              </c:strCache>
            </c:strRef>
          </c:cat>
          <c:val>
            <c:numRef>
              <c:f>EBITDAx20!$B$6:$G$6</c:f>
              <c:numCache>
                <c:formatCode>0</c:formatCode>
                <c:ptCount val="6"/>
                <c:pt idx="0">
                  <c:v>0</c:v>
                </c:pt>
                <c:pt idx="1">
                  <c:v>668.8</c:v>
                </c:pt>
                <c:pt idx="2">
                  <c:v>1254</c:v>
                </c:pt>
                <c:pt idx="3">
                  <c:v>1672</c:v>
                </c:pt>
                <c:pt idx="4">
                  <c:v>1722.16</c:v>
                </c:pt>
                <c:pt idx="5">
                  <c:v>1773.8248</c:v>
                </c:pt>
              </c:numCache>
            </c:numRef>
          </c:val>
        </c:ser>
        <c:ser>
          <c:idx val="3"/>
          <c:order val="3"/>
          <c:tx>
            <c:strRef>
              <c:f>EBITDAx20!$A$7</c:f>
              <c:strCache>
                <c:ptCount val="1"/>
                <c:pt idx="0">
                  <c:v>Growth 2 - JV &amp; Outsourcing</c:v>
                </c:pt>
              </c:strCache>
            </c:strRef>
          </c:tx>
          <c:spPr>
            <a:blipFill rotWithShape="0">
              <a:blip r:embed="rId4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EBITDAx20!$B$3:$G$3</c:f>
              <c:strCache>
                <c:ptCount val="6"/>
                <c:pt idx="0">
                  <c:v>0</c:v>
                </c:pt>
                <c:pt idx="1">
                  <c:v>12</c:v>
                </c:pt>
                <c:pt idx="2">
                  <c:v>24</c:v>
                </c:pt>
                <c:pt idx="3">
                  <c:v>36</c:v>
                </c:pt>
                <c:pt idx="4">
                  <c:v>48</c:v>
                </c:pt>
                <c:pt idx="5">
                  <c:v>60</c:v>
                </c:pt>
              </c:strCache>
            </c:strRef>
          </c:cat>
          <c:val>
            <c:numRef>
              <c:f>EBITDAx20!$B$7:$G$7</c:f>
              <c:numCache>
                <c:formatCode>0</c:formatCode>
                <c:ptCount val="6"/>
                <c:pt idx="0">
                  <c:v>0</c:v>
                </c:pt>
                <c:pt idx="1">
                  <c:v>202.5</c:v>
                </c:pt>
                <c:pt idx="2">
                  <c:v>405</c:v>
                </c:pt>
                <c:pt idx="3">
                  <c:v>607.5</c:v>
                </c:pt>
                <c:pt idx="4">
                  <c:v>810</c:v>
                </c:pt>
                <c:pt idx="5">
                  <c:v>834.3</c:v>
                </c:pt>
              </c:numCache>
            </c:numRef>
          </c:val>
        </c:ser>
        <c:ser>
          <c:idx val="4"/>
          <c:order val="4"/>
          <c:tx>
            <c:strRef>
              <c:f>EBITDAx20!$A$8</c:f>
              <c:strCache>
                <c:ptCount val="1"/>
                <c:pt idx="0">
                  <c:v>Growth 3 - M&amp;A and O&amp;M</c:v>
                </c:pt>
              </c:strCache>
            </c:strRef>
          </c:tx>
          <c:spPr>
            <a:blipFill rotWithShape="0">
              <a:blip r:embed="rId5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EBITDAx20!$B$3:$G$3</c:f>
              <c:strCache>
                <c:ptCount val="6"/>
                <c:pt idx="0">
                  <c:v>0</c:v>
                </c:pt>
                <c:pt idx="1">
                  <c:v>12</c:v>
                </c:pt>
                <c:pt idx="2">
                  <c:v>24</c:v>
                </c:pt>
                <c:pt idx="3">
                  <c:v>36</c:v>
                </c:pt>
                <c:pt idx="4">
                  <c:v>48</c:v>
                </c:pt>
                <c:pt idx="5">
                  <c:v>60</c:v>
                </c:pt>
              </c:strCache>
            </c:strRef>
          </c:cat>
          <c:val>
            <c:numRef>
              <c:f>EBITDAx20!$B$8:$G$8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510</c:v>
                </c:pt>
                <c:pt idx="4">
                  <c:v>1020</c:v>
                </c:pt>
                <c:pt idx="5">
                  <c:v>1530</c:v>
                </c:pt>
              </c:numCache>
            </c:numRef>
          </c:val>
        </c:ser>
        <c:axId val="27151237"/>
        <c:axId val="23242179"/>
      </c:areaChart>
      <c:catAx>
        <c:axId val="27151237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975" strike="noStrike" u="none">
                    <a:solidFill>
                      <a:srgbClr val="000000"/>
                    </a:solidFill>
                    <a:uFillTx/>
                    <a:latin typeface="Arial"/>
                  </a:rPr>
                  <a:t>Months from Approval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242179"/>
        <c:crossesAt val="0"/>
        <c:auto val="1"/>
        <c:lblAlgn val="ctr"/>
        <c:lblOffset val="100"/>
        <c:noMultiLvlLbl val="0"/>
      </c:catAx>
      <c:valAx>
        <c:axId val="2324217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975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Value at EBITDA X 20
($ Million)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151237"/>
        <c:crossesAt val="1"/>
        <c:crossBetween val="midCat"/>
        <c:majorUnit val="500"/>
      </c:valAx>
      <c:spPr>
        <a:gradFill>
          <a:gsLst>
            <a:gs pos="0">
              <a:srgbClr val="ffff99"/>
            </a:gs>
            <a:gs pos="100000">
              <a:srgbClr val="757546"/>
            </a:gs>
          </a:gsLst>
          <a:lin ang="13500000"/>
        </a:gradFill>
        <a:ln w="0">
          <a:solidFill>
            <a:srgbClr val="808080"/>
          </a:solidFill>
        </a:ln>
      </c:spPr>
    </c:plotArea>
    <c:legend>
      <c:legendPos val="r"/>
      <c:layout>
        <c:manualLayout>
          <c:xMode val="edge"/>
          <c:yMode val="edge"/>
          <c:x val="0.0115877595421653"/>
          <c:y val="0.936783513352329"/>
          <c:w val="1.1229248451024"/>
          <c:h val="0.0373732688357299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3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4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1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2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3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Data/PE%20Analysi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a"/>
      <sheetName val="Value Analysis"/>
      <sheetName val="Sheet3"/>
      <sheetName val="Sheet4"/>
      <sheetName val="Sheet5"/>
    </sheetNames>
    <sheetDataSet>
      <sheetData sheetId="0">
        <row r="9">
          <cell r="C9">
            <v>11.9821122615462</v>
          </cell>
        </row>
        <row r="11">
          <cell r="C11">
            <v>48.1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G4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41.99"/>
    <col collapsed="false" customWidth="true" hidden="false" outlineLevel="0" max="7" min="2" style="1" width="10.71"/>
    <col collapsed="false" customWidth="false" hidden="false" outlineLevel="0" max="257" min="8" style="1" width="9.14"/>
  </cols>
  <sheetData>
    <row r="1" customFormat="false" ht="15" hidden="false" customHeight="false" outlineLevel="0" collapsed="false">
      <c r="A1" s="2" t="s">
        <v>0</v>
      </c>
      <c r="B1" s="3" t="n">
        <v>0.03</v>
      </c>
      <c r="C1" s="4"/>
      <c r="D1" s="4"/>
      <c r="E1" s="4"/>
      <c r="F1" s="4"/>
      <c r="G1" s="4"/>
    </row>
    <row r="2" customFormat="false" ht="15" hidden="false" customHeight="false" outlineLevel="0" collapsed="false">
      <c r="A2" s="4"/>
      <c r="B2" s="4"/>
      <c r="C2" s="4"/>
      <c r="D2" s="4"/>
      <c r="E2" s="4"/>
      <c r="F2" s="4"/>
      <c r="G2" s="4"/>
    </row>
    <row r="3" customFormat="false" ht="15" hidden="false" customHeight="false" outlineLevel="0" collapsed="false">
      <c r="A3" s="2" t="s">
        <v>1</v>
      </c>
      <c r="B3" s="5" t="s">
        <v>2</v>
      </c>
      <c r="C3" s="5" t="s">
        <v>3</v>
      </c>
      <c r="D3" s="5" t="s">
        <v>4</v>
      </c>
      <c r="E3" s="4"/>
      <c r="F3" s="4"/>
      <c r="G3" s="4"/>
    </row>
    <row r="4" customFormat="false" ht="15" hidden="false" customHeight="false" outlineLevel="0" collapsed="false">
      <c r="A4" s="6" t="s">
        <v>5</v>
      </c>
      <c r="B4" s="5"/>
      <c r="C4" s="5"/>
      <c r="D4" s="7" t="n">
        <v>14.3</v>
      </c>
      <c r="E4" s="4"/>
      <c r="F4" s="4"/>
      <c r="G4" s="4"/>
    </row>
    <row r="5" customFormat="false" ht="15" hidden="false" customHeight="false" outlineLevel="0" collapsed="false">
      <c r="A5" s="6" t="s">
        <v>6</v>
      </c>
      <c r="B5" s="5"/>
      <c r="C5" s="5"/>
      <c r="D5" s="7" t="n">
        <v>3.7</v>
      </c>
      <c r="E5" s="8"/>
      <c r="F5" s="4"/>
      <c r="G5" s="4"/>
    </row>
    <row r="6" customFormat="false" ht="15" hidden="false" customHeight="false" outlineLevel="0" collapsed="false">
      <c r="A6" s="6" t="s">
        <v>7</v>
      </c>
      <c r="B6" s="5"/>
      <c r="C6" s="5"/>
      <c r="D6" s="7" t="n">
        <f aca="false">(60.95+22.72)</f>
        <v>83.67</v>
      </c>
      <c r="E6" s="8"/>
      <c r="F6" s="4"/>
      <c r="G6" s="4"/>
    </row>
    <row r="7" customFormat="false" ht="15" hidden="false" customHeight="false" outlineLevel="0" collapsed="false">
      <c r="A7" s="6" t="s">
        <v>8</v>
      </c>
      <c r="B7" s="5"/>
      <c r="C7" s="5"/>
      <c r="D7" s="7" t="n">
        <v>0</v>
      </c>
      <c r="E7" s="4"/>
      <c r="F7" s="4"/>
      <c r="G7" s="4"/>
    </row>
    <row r="8" customFormat="false" ht="15" hidden="false" customHeight="false" outlineLevel="0" collapsed="false">
      <c r="A8" s="9" t="s">
        <v>9</v>
      </c>
      <c r="B8" s="5"/>
      <c r="C8" s="5"/>
      <c r="D8" s="7" t="n">
        <f aca="false">SUM(D4:D7)</f>
        <v>101.67</v>
      </c>
      <c r="E8" s="4"/>
      <c r="F8" s="4"/>
      <c r="G8" s="4"/>
    </row>
    <row r="9" customFormat="false" ht="15" hidden="false" customHeight="false" outlineLevel="0" collapsed="false">
      <c r="A9" s="6"/>
      <c r="B9" s="4"/>
      <c r="C9" s="4"/>
      <c r="D9" s="4"/>
      <c r="E9" s="4"/>
      <c r="F9" s="4"/>
      <c r="G9" s="4"/>
    </row>
    <row r="10" customFormat="false" ht="15" hidden="false" customHeight="false" outlineLevel="0" collapsed="false">
      <c r="A10" s="10" t="s">
        <v>10</v>
      </c>
      <c r="B10" s="5" t="s">
        <v>2</v>
      </c>
      <c r="C10" s="5" t="s">
        <v>3</v>
      </c>
      <c r="D10" s="5" t="s">
        <v>4</v>
      </c>
      <c r="E10" s="4"/>
      <c r="F10" s="4"/>
      <c r="G10" s="4"/>
    </row>
    <row r="11" customFormat="false" ht="15" hidden="false" customHeight="false" outlineLevel="0" collapsed="false">
      <c r="A11" s="6" t="s">
        <v>11</v>
      </c>
      <c r="B11" s="7" t="n">
        <f aca="false">11*3.8</f>
        <v>41.8</v>
      </c>
      <c r="C11" s="7" t="n">
        <f aca="false">33*3.8</f>
        <v>125.4</v>
      </c>
      <c r="D11" s="7" t="n">
        <f aca="false">AVERAGE(B11:C11)</f>
        <v>83.6</v>
      </c>
      <c r="E11" s="4"/>
      <c r="F11" s="4"/>
      <c r="G11" s="4"/>
    </row>
    <row r="12" customFormat="false" ht="15" hidden="false" customHeight="false" outlineLevel="0" collapsed="false">
      <c r="A12" s="6" t="s">
        <v>12</v>
      </c>
      <c r="B12" s="5" t="n">
        <v>31</v>
      </c>
      <c r="C12" s="5" t="n">
        <v>50</v>
      </c>
      <c r="D12" s="7" t="n">
        <f aca="false">AVERAGE(B12:C12)</f>
        <v>40.5</v>
      </c>
      <c r="E12" s="4"/>
      <c r="F12" s="4"/>
      <c r="G12" s="4"/>
    </row>
    <row r="13" customFormat="false" ht="15" hidden="false" customHeight="false" outlineLevel="0" collapsed="false">
      <c r="A13" s="6" t="s">
        <v>13</v>
      </c>
      <c r="B13" s="5" t="n">
        <v>53</v>
      </c>
      <c r="C13" s="5" t="n">
        <v>151</v>
      </c>
      <c r="D13" s="7" t="n">
        <f aca="false">AVERAGE(B13:C13)</f>
        <v>102</v>
      </c>
      <c r="E13" s="4"/>
      <c r="F13" s="4"/>
      <c r="G13" s="4"/>
    </row>
    <row r="14" customFormat="false" ht="15" hidden="false" customHeight="false" outlineLevel="0" collapsed="false">
      <c r="A14" s="6" t="s">
        <v>9</v>
      </c>
      <c r="B14" s="7" t="n">
        <f aca="false">SUM(B11:B13)</f>
        <v>125.8</v>
      </c>
      <c r="C14" s="7" t="n">
        <f aca="false">SUM(C11:C13)</f>
        <v>326.4</v>
      </c>
      <c r="D14" s="7" t="n">
        <f aca="false">SUM(D11:D13)</f>
        <v>226.1</v>
      </c>
      <c r="E14" s="4"/>
      <c r="F14" s="4"/>
      <c r="G14" s="4"/>
    </row>
    <row r="15" customFormat="false" ht="15" hidden="false" customHeight="false" outlineLevel="0" collapsed="false">
      <c r="A15" s="6"/>
      <c r="B15" s="5"/>
      <c r="C15" s="5"/>
      <c r="D15" s="5"/>
      <c r="E15" s="4"/>
      <c r="F15" s="4"/>
      <c r="G15" s="4"/>
    </row>
    <row r="16" customFormat="false" ht="15" hidden="false" customHeight="false" outlineLevel="0" collapsed="false">
      <c r="A16" s="6"/>
      <c r="B16" s="5"/>
      <c r="C16" s="5"/>
      <c r="D16" s="5"/>
      <c r="E16" s="4"/>
      <c r="F16" s="4"/>
      <c r="G16" s="4"/>
    </row>
    <row r="17" customFormat="false" ht="15" hidden="false" customHeight="false" outlineLevel="0" collapsed="false">
      <c r="A17" s="6"/>
      <c r="B17" s="5"/>
      <c r="C17" s="5"/>
      <c r="D17" s="5"/>
      <c r="E17" s="4"/>
      <c r="F17" s="4"/>
      <c r="G17" s="4"/>
    </row>
    <row r="18" customFormat="false" ht="15" hidden="false" customHeight="false" outlineLevel="0" collapsed="false">
      <c r="A18" s="4"/>
      <c r="B18" s="4"/>
      <c r="C18" s="4"/>
      <c r="D18" s="4"/>
      <c r="E18" s="4"/>
      <c r="F18" s="4"/>
      <c r="G18" s="4"/>
    </row>
    <row r="19" customFormat="false" ht="15" hidden="false" customHeight="false" outlineLevel="0" collapsed="false">
      <c r="A19" s="2" t="s">
        <v>14</v>
      </c>
      <c r="B19" s="11" t="n">
        <v>0</v>
      </c>
      <c r="C19" s="11" t="n">
        <v>12</v>
      </c>
      <c r="D19" s="11" t="n">
        <v>24</v>
      </c>
      <c r="E19" s="11" t="n">
        <v>36</v>
      </c>
      <c r="F19" s="11" t="n">
        <v>48</v>
      </c>
      <c r="G19" s="11" t="n">
        <v>60</v>
      </c>
    </row>
    <row r="20" customFormat="false" ht="15" hidden="false" customHeight="false" outlineLevel="0" collapsed="false">
      <c r="A20" s="4"/>
      <c r="B20" s="4"/>
      <c r="C20" s="4"/>
      <c r="D20" s="4"/>
      <c r="E20" s="4"/>
      <c r="F20" s="4"/>
      <c r="G20" s="4"/>
    </row>
    <row r="21" customFormat="false" ht="15" hidden="false" customHeight="false" outlineLevel="0" collapsed="false">
      <c r="A21" s="4" t="s">
        <v>15</v>
      </c>
      <c r="B21" s="12" t="n">
        <v>0</v>
      </c>
      <c r="C21" s="12" t="n">
        <v>0.5</v>
      </c>
      <c r="D21" s="12" t="n">
        <v>1</v>
      </c>
      <c r="E21" s="12" t="n">
        <v>1</v>
      </c>
      <c r="F21" s="12" t="n">
        <v>1</v>
      </c>
      <c r="G21" s="12" t="n">
        <v>1</v>
      </c>
    </row>
    <row r="22" customFormat="false" ht="15" hidden="false" customHeight="false" outlineLevel="0" collapsed="false">
      <c r="A22" s="4" t="s">
        <v>16</v>
      </c>
      <c r="B22" s="12" t="n">
        <v>0</v>
      </c>
      <c r="C22" s="12" t="n">
        <v>0.5</v>
      </c>
      <c r="D22" s="12" t="n">
        <v>1</v>
      </c>
      <c r="E22" s="12" t="n">
        <v>1</v>
      </c>
      <c r="F22" s="12" t="n">
        <v>1</v>
      </c>
      <c r="G22" s="12" t="n">
        <v>1</v>
      </c>
    </row>
    <row r="23" customFormat="false" ht="15" hidden="false" customHeight="false" outlineLevel="0" collapsed="false">
      <c r="A23" s="4" t="s">
        <v>17</v>
      </c>
      <c r="B23" s="12" t="n">
        <v>0</v>
      </c>
      <c r="C23" s="12" t="n">
        <v>0.4</v>
      </c>
      <c r="D23" s="12" t="n">
        <v>0.75</v>
      </c>
      <c r="E23" s="12" t="n">
        <v>1</v>
      </c>
      <c r="F23" s="12" t="n">
        <v>1</v>
      </c>
      <c r="G23" s="12" t="n">
        <v>1</v>
      </c>
    </row>
    <row r="24" customFormat="false" ht="15" hidden="false" customHeight="false" outlineLevel="0" collapsed="false">
      <c r="A24" s="4" t="s">
        <v>18</v>
      </c>
      <c r="B24" s="12" t="n">
        <v>0</v>
      </c>
      <c r="C24" s="12" t="n">
        <v>0.25</v>
      </c>
      <c r="D24" s="12" t="n">
        <v>0.5</v>
      </c>
      <c r="E24" s="12" t="n">
        <v>0.75</v>
      </c>
      <c r="F24" s="12" t="n">
        <v>1</v>
      </c>
      <c r="G24" s="12" t="n">
        <v>1</v>
      </c>
    </row>
    <row r="25" customFormat="false" ht="15" hidden="false" customHeight="false" outlineLevel="0" collapsed="false">
      <c r="A25" s="4" t="s">
        <v>19</v>
      </c>
      <c r="B25" s="12" t="n">
        <v>0</v>
      </c>
      <c r="C25" s="12" t="n">
        <v>0</v>
      </c>
      <c r="D25" s="12" t="n">
        <v>0</v>
      </c>
      <c r="E25" s="12" t="n">
        <v>0.25</v>
      </c>
      <c r="F25" s="12" t="n">
        <v>0.5</v>
      </c>
      <c r="G25" s="12" t="n">
        <v>0.75</v>
      </c>
    </row>
    <row r="26" customFormat="false" ht="15" hidden="false" customHeight="false" outlineLevel="0" collapsed="false">
      <c r="A26" s="4"/>
      <c r="B26" s="12"/>
      <c r="C26" s="12"/>
      <c r="D26" s="12"/>
      <c r="E26" s="12"/>
      <c r="F26" s="12"/>
      <c r="G26" s="12"/>
    </row>
    <row r="27" customFormat="false" ht="15" hidden="false" customHeight="false" outlineLevel="0" collapsed="false">
      <c r="A27" s="4"/>
      <c r="B27" s="12"/>
      <c r="C27" s="12"/>
      <c r="D27" s="12"/>
      <c r="E27" s="12"/>
      <c r="F27" s="12"/>
      <c r="G27" s="12"/>
    </row>
    <row r="28" customFormat="false" ht="15" hidden="false" customHeight="false" outlineLevel="0" collapsed="false">
      <c r="A28" s="4"/>
      <c r="B28" s="12"/>
      <c r="C28" s="12"/>
      <c r="D28" s="12"/>
      <c r="E28" s="12"/>
      <c r="F28" s="12"/>
      <c r="G28" s="12"/>
    </row>
    <row r="29" customFormat="false" ht="15" hidden="false" customHeight="false" outlineLevel="0" collapsed="false">
      <c r="A29" s="2" t="s">
        <v>20</v>
      </c>
      <c r="B29" s="11" t="n">
        <v>0</v>
      </c>
      <c r="C29" s="13" t="n">
        <v>12.0001</v>
      </c>
      <c r="D29" s="13" t="n">
        <f aca="false">C29+12</f>
        <v>24.0001</v>
      </c>
      <c r="E29" s="13" t="n">
        <f aca="false">D29+12</f>
        <v>36.0001</v>
      </c>
      <c r="F29" s="13" t="n">
        <f aca="false">E29+12</f>
        <v>48.0001</v>
      </c>
      <c r="G29" s="13" t="n">
        <f aca="false">F29+12</f>
        <v>60.0001</v>
      </c>
    </row>
    <row r="30" customFormat="false" ht="15" hidden="false" customHeight="false" outlineLevel="0" collapsed="false">
      <c r="A30" s="2"/>
      <c r="B30" s="11"/>
      <c r="C30" s="13"/>
      <c r="D30" s="13"/>
      <c r="E30" s="13"/>
      <c r="F30" s="13"/>
      <c r="G30" s="13"/>
    </row>
    <row r="31" customFormat="false" ht="15" hidden="false" customHeight="false" outlineLevel="0" collapsed="false">
      <c r="A31" s="4" t="s">
        <v>15</v>
      </c>
      <c r="B31" s="5" t="n">
        <v>0</v>
      </c>
      <c r="C31" s="7" t="n">
        <f aca="false">IF(B21&lt;100%,SUM($D4:$D5)*C21,B31*(1+$B$1))</f>
        <v>9</v>
      </c>
      <c r="D31" s="7" t="n">
        <f aca="false">IF(C21&lt;100%,SUM($D4:$D5)*D21,C31*(1+$B$1))</f>
        <v>18</v>
      </c>
      <c r="E31" s="7" t="n">
        <f aca="false">IF(D21&lt;100%,SUM($D4:$D5)*E21,D31*(1+$B$1))</f>
        <v>18.54</v>
      </c>
      <c r="F31" s="7" t="n">
        <f aca="false">IF(E21&lt;100%,SUM($D4:$D5)*F21,E31*(1+$B$1))</f>
        <v>19.0962</v>
      </c>
      <c r="G31" s="7" t="n">
        <f aca="false">IF(F21&lt;100%,SUM($D4:$D5)*G21,F31*(1+$B$1))</f>
        <v>19.669086</v>
      </c>
    </row>
    <row r="32" customFormat="false" ht="15" hidden="false" customHeight="false" outlineLevel="0" collapsed="false">
      <c r="A32" s="4" t="s">
        <v>16</v>
      </c>
      <c r="B32" s="5" t="n">
        <v>0</v>
      </c>
      <c r="C32" s="7" t="n">
        <f aca="false">IF(B22&lt;100%,SUM($D6:$D7)*C22,B32*(1+$B$1))</f>
        <v>41.835</v>
      </c>
      <c r="D32" s="7" t="n">
        <f aca="false">IF(C22&lt;100%,SUM($D6:$D7)*D22,C32*(1+$B$1))</f>
        <v>83.67</v>
      </c>
      <c r="E32" s="7" t="n">
        <f aca="false">IF(D22&lt;100%,SUM($D6:$D7)*E22,D32*(1+$B$1))</f>
        <v>86.1801</v>
      </c>
      <c r="F32" s="7" t="n">
        <f aca="false">IF(E22&lt;100%,SUM($D6:$D7)*F22,E32*(1+$B$1))</f>
        <v>88.765503</v>
      </c>
      <c r="G32" s="7" t="n">
        <f aca="false">IF(F22&lt;100%,SUM($D6:$D7)*G22,F32*(1+$B$1))</f>
        <v>91.42846809</v>
      </c>
    </row>
    <row r="33" customFormat="false" ht="15" hidden="false" customHeight="false" outlineLevel="0" collapsed="false">
      <c r="A33" s="4" t="s">
        <v>17</v>
      </c>
      <c r="B33" s="5" t="n">
        <v>0</v>
      </c>
      <c r="C33" s="7" t="n">
        <f aca="false">IF(B23&lt;100%,$D11*C23,B33*(1+$B$1))</f>
        <v>33.44</v>
      </c>
      <c r="D33" s="7" t="n">
        <f aca="false">IF(C23&lt;100%,$D11*D23,C33*(1+$B$1))</f>
        <v>62.7</v>
      </c>
      <c r="E33" s="7" t="n">
        <f aca="false">IF(D23&lt;100%,$D11*E23,D33*(1+$B$1))</f>
        <v>83.6</v>
      </c>
      <c r="F33" s="7" t="n">
        <f aca="false">IF(E23&lt;100%,$D11*F23,E33*(1+$B$1))</f>
        <v>86.108</v>
      </c>
      <c r="G33" s="7" t="n">
        <f aca="false">IF(F23&lt;100%,$D11*G23,F33*(1+$B$1))</f>
        <v>88.69124</v>
      </c>
    </row>
    <row r="34" customFormat="false" ht="15" hidden="false" customHeight="false" outlineLevel="0" collapsed="false">
      <c r="A34" s="4" t="s">
        <v>18</v>
      </c>
      <c r="B34" s="5" t="n">
        <v>0</v>
      </c>
      <c r="C34" s="7" t="n">
        <f aca="false">IF(B24&lt;100%,$D12*C24,B34*(1+$B$1))</f>
        <v>10.125</v>
      </c>
      <c r="D34" s="7" t="n">
        <f aca="false">IF(C24&lt;100%,$D12*D24,C34*(1+$B$1))</f>
        <v>20.25</v>
      </c>
      <c r="E34" s="7" t="n">
        <f aca="false">IF(D24&lt;100%,$D12*E24,D34*(1+$B$1))</f>
        <v>30.375</v>
      </c>
      <c r="F34" s="7" t="n">
        <f aca="false">IF(E24&lt;100%,$D12*F24,E34*(1+$B$1))</f>
        <v>40.5</v>
      </c>
      <c r="G34" s="7" t="n">
        <f aca="false">IF(F24&lt;100%,$D12*G24,F34*(1+$B$1))</f>
        <v>41.715</v>
      </c>
    </row>
    <row r="35" customFormat="false" ht="15" hidden="false" customHeight="false" outlineLevel="0" collapsed="false">
      <c r="A35" s="4" t="s">
        <v>19</v>
      </c>
      <c r="B35" s="5" t="n">
        <v>0</v>
      </c>
      <c r="C35" s="7" t="n">
        <f aca="false">IF(B25&lt;100%,$D13*C25,B35*(1+$B$1))</f>
        <v>0</v>
      </c>
      <c r="D35" s="7" t="n">
        <f aca="false">IF(C25&lt;100%,$D13*D25,C35*(1+$B$1))</f>
        <v>0</v>
      </c>
      <c r="E35" s="7" t="n">
        <f aca="false">IF(D25&lt;100%,$D13*E25,D35*(1+$B$1))</f>
        <v>25.5</v>
      </c>
      <c r="F35" s="7" t="n">
        <f aca="false">IF(E25&lt;100%,$D13*F25,E35*(1+$B$1))</f>
        <v>51</v>
      </c>
      <c r="G35" s="7" t="n">
        <f aca="false">IF(F25&lt;100%,$D13*G25,F35*(1+$B$1))</f>
        <v>76.5</v>
      </c>
    </row>
    <row r="36" customFormat="false" ht="15" hidden="false" customHeight="false" outlineLevel="0" collapsed="false">
      <c r="A36" s="4"/>
      <c r="B36" s="5"/>
      <c r="C36" s="7"/>
      <c r="D36" s="7"/>
      <c r="E36" s="7"/>
      <c r="F36" s="7"/>
      <c r="G36" s="7"/>
    </row>
    <row r="37" customFormat="false" ht="15" hidden="false" customHeight="false" outlineLevel="0" collapsed="false">
      <c r="A37" s="2" t="s">
        <v>9</v>
      </c>
      <c r="B37" s="13" t="n">
        <f aca="false">SUM(B31:B36)</f>
        <v>0</v>
      </c>
      <c r="C37" s="13" t="n">
        <f aca="false">SUM(C31:C36)</f>
        <v>94.4</v>
      </c>
      <c r="D37" s="13" t="n">
        <f aca="false">SUM(D31:D36)</f>
        <v>184.62</v>
      </c>
      <c r="E37" s="13" t="n">
        <f aca="false">SUM(E31:E36)</f>
        <v>244.1951</v>
      </c>
      <c r="F37" s="13" t="n">
        <f aca="false">SUM(F31:F36)</f>
        <v>285.469703</v>
      </c>
      <c r="G37" s="13" t="n">
        <f aca="false">SUM(G31:G36)</f>
        <v>318.00379409</v>
      </c>
    </row>
    <row r="38" customFormat="false" ht="15" hidden="false" customHeight="false" outlineLevel="0" collapsed="false">
      <c r="A38" s="14"/>
      <c r="B38" s="14"/>
      <c r="C38" s="14"/>
      <c r="D38" s="14"/>
      <c r="E38" s="14"/>
      <c r="F38" s="14"/>
      <c r="G38" s="14"/>
    </row>
    <row r="39" customFormat="false" ht="15" hidden="false" customHeight="false" outlineLevel="0" collapsed="false">
      <c r="A39" s="14" t="s">
        <v>21</v>
      </c>
      <c r="B39" s="15" t="n">
        <f aca="false">SUM(B33:B35)</f>
        <v>0</v>
      </c>
      <c r="C39" s="15" t="n">
        <f aca="false">SUM(C33:C35)</f>
        <v>43.565</v>
      </c>
      <c r="D39" s="15" t="n">
        <f aca="false">SUM(D33:D35)</f>
        <v>82.95</v>
      </c>
      <c r="E39" s="15" t="n">
        <f aca="false">SUM(E33:E35)</f>
        <v>139.475</v>
      </c>
      <c r="F39" s="15" t="n">
        <f aca="false">SUM(F33:F35)</f>
        <v>177.608</v>
      </c>
      <c r="G39" s="15" t="n">
        <f aca="false">SUM(G33:G35)</f>
        <v>206.90624</v>
      </c>
    </row>
    <row r="40" customFormat="false" ht="15" hidden="false" customHeight="false" outlineLevel="0" collapsed="false">
      <c r="A40" s="14" t="s">
        <v>22</v>
      </c>
      <c r="B40" s="15" t="n">
        <f aca="false">SUM(B31:B32)</f>
        <v>0</v>
      </c>
      <c r="C40" s="15" t="n">
        <f aca="false">SUM(C31:C32)</f>
        <v>50.835</v>
      </c>
      <c r="D40" s="15" t="n">
        <f aca="false">SUM(D31:D32)</f>
        <v>101.67</v>
      </c>
      <c r="E40" s="15" t="n">
        <f aca="false">SUM(E31:E32)</f>
        <v>104.7201</v>
      </c>
      <c r="F40" s="15" t="n">
        <f aca="false">SUM(F31:F32)</f>
        <v>107.861703</v>
      </c>
      <c r="G40" s="15" t="n">
        <f aca="false">SUM(G31:G32)</f>
        <v>111.09755409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&amp;CSUMMARY OF GROWTH AND SYNERGIES</oddHeader>
    <oddFooter>&amp;LPricwaterhouseCoopers Securities LLC&amp;C&amp;D&amp;RPricewaterhouseCoopers LLP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15" activeCellId="0" sqref="K1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4.85"/>
    <col collapsed="false" customWidth="true" hidden="false" outlineLevel="0" max="3" min="2" style="0" width="10.56"/>
    <col collapsed="false" customWidth="true" hidden="false" outlineLevel="0" max="4" min="4" style="0" width="12.56"/>
    <col collapsed="false" customWidth="true" hidden="false" outlineLevel="0" max="5" min="5" style="0" width="8.7"/>
    <col collapsed="false" customWidth="true" hidden="false" outlineLevel="0" max="7" min="6" style="0" width="10.56"/>
    <col collapsed="false" customWidth="true" hidden="false" outlineLevel="0" max="8" min="8" style="0" width="11.28"/>
    <col collapsed="false" customWidth="true" hidden="false" outlineLevel="0" max="9" min="9" style="0" width="12.28"/>
    <col collapsed="false" customWidth="true" hidden="false" outlineLevel="0" max="11" min="11" style="0" width="11.99"/>
  </cols>
  <sheetData>
    <row r="1" customFormat="false" ht="15.75" hidden="false" customHeight="false" outlineLevel="0" collapsed="false">
      <c r="A1" s="64"/>
      <c r="B1" s="64"/>
      <c r="C1" s="64"/>
      <c r="D1" s="64"/>
      <c r="E1" s="64"/>
      <c r="F1" s="64"/>
      <c r="G1" s="64"/>
      <c r="H1" s="64"/>
      <c r="I1" s="64"/>
    </row>
    <row r="2" customFormat="false" ht="33" hidden="false" customHeight="true" outlineLevel="0" collapsed="false">
      <c r="A2" s="65" t="s">
        <v>67</v>
      </c>
      <c r="B2" s="66" t="s">
        <v>68</v>
      </c>
      <c r="C2" s="66"/>
      <c r="D2" s="66" t="s">
        <v>64</v>
      </c>
      <c r="E2" s="66"/>
      <c r="F2" s="66" t="s">
        <v>69</v>
      </c>
      <c r="G2" s="66"/>
      <c r="H2" s="67" t="s">
        <v>70</v>
      </c>
      <c r="I2" s="67"/>
      <c r="K2" s="0" t="s">
        <v>71</v>
      </c>
    </row>
    <row r="3" customFormat="false" ht="15" hidden="false" customHeight="false" outlineLevel="0" collapsed="false">
      <c r="A3" s="68"/>
      <c r="B3" s="69" t="s">
        <v>72</v>
      </c>
      <c r="C3" s="69" t="s">
        <v>73</v>
      </c>
      <c r="D3" s="69" t="s">
        <v>72</v>
      </c>
      <c r="E3" s="69" t="s">
        <v>73</v>
      </c>
      <c r="F3" s="69" t="s">
        <v>72</v>
      </c>
      <c r="G3" s="69" t="s">
        <v>73</v>
      </c>
      <c r="H3" s="69" t="s">
        <v>72</v>
      </c>
      <c r="I3" s="69" t="s">
        <v>73</v>
      </c>
    </row>
    <row r="4" customFormat="false" ht="15.75" hidden="false" customHeight="false" outlineLevel="0" collapsed="false">
      <c r="A4" s="65" t="s">
        <v>74</v>
      </c>
      <c r="B4" s="70" t="n">
        <v>6.54</v>
      </c>
      <c r="C4" s="71" t="n">
        <f aca="false">B4/$B$11</f>
        <v>0.0899587345254471</v>
      </c>
      <c r="D4" s="70" t="n">
        <v>2.576050797</v>
      </c>
      <c r="E4" s="71" t="n">
        <f aca="false">D4/$D$11</f>
        <v>0.339694136253075</v>
      </c>
      <c r="F4" s="70" t="n">
        <f aca="false">B4/1.3</f>
        <v>5.03076923076923</v>
      </c>
      <c r="G4" s="71" t="n">
        <f aca="false">F4/$F$11</f>
        <v>0.170694005854831</v>
      </c>
      <c r="H4" s="72" t="n">
        <f aca="false">D4/F4*B4</f>
        <v>3.3488660361</v>
      </c>
      <c r="I4" s="71" t="n">
        <f aca="false">H4/$H$11</f>
        <v>0.193307694315398</v>
      </c>
      <c r="K4" s="40" t="n">
        <f aca="false">1860/(2.69*194.1)</f>
        <v>3.56233804289744</v>
      </c>
    </row>
    <row r="5" customFormat="false" ht="15.75" hidden="false" customHeight="false" outlineLevel="0" collapsed="false">
      <c r="A5" s="65" t="s">
        <v>75</v>
      </c>
      <c r="B5" s="70" t="n">
        <v>3.52</v>
      </c>
      <c r="C5" s="71" t="n">
        <f aca="false">B5/$B$11</f>
        <v>0.0484181568088033</v>
      </c>
      <c r="D5" s="70" t="n">
        <v>0.512562768</v>
      </c>
      <c r="E5" s="71" t="n">
        <f aca="false">D5/$D$11</f>
        <v>0.0675897256971852</v>
      </c>
      <c r="F5" s="70" t="n">
        <f aca="false">B5/1.5</f>
        <v>2.34666666666667</v>
      </c>
      <c r="G5" s="71" t="n">
        <f aca="false">F5/$F$11</f>
        <v>0.0796224027310607</v>
      </c>
      <c r="H5" s="72" t="n">
        <f aca="false">D5/F5*B5</f>
        <v>0.768844152</v>
      </c>
      <c r="I5" s="71" t="n">
        <f aca="false">H5/$H$11</f>
        <v>0.0443802435537494</v>
      </c>
      <c r="K5" s="40" t="n">
        <f aca="false">1480/(2.65*115.8)</f>
        <v>4.82288917131033</v>
      </c>
    </row>
    <row r="6" customFormat="false" ht="15.75" hidden="false" customHeight="false" outlineLevel="0" collapsed="false">
      <c r="A6" s="65" t="s">
        <v>76</v>
      </c>
      <c r="B6" s="73" t="n">
        <v>5.2</v>
      </c>
      <c r="C6" s="71" t="n">
        <f aca="false">B6/$B$11</f>
        <v>0.0715268225584594</v>
      </c>
      <c r="D6" s="70" t="n">
        <v>0.642599134</v>
      </c>
      <c r="E6" s="71" t="n">
        <f aca="false">D6/$D$11</f>
        <v>0.0847371325267792</v>
      </c>
      <c r="F6" s="70" t="n">
        <f aca="false">B6/1.35</f>
        <v>3.85185185185185</v>
      </c>
      <c r="G6" s="71" t="n">
        <f aca="false">F6/$F$11</f>
        <v>0.130693337816135</v>
      </c>
      <c r="H6" s="72" t="n">
        <f aca="false">D6/F6*B6</f>
        <v>0.8675088309</v>
      </c>
      <c r="I6" s="71" t="n">
        <f aca="false">H6/$H$11</f>
        <v>0.0500754972255683</v>
      </c>
      <c r="K6" s="40" t="n">
        <f aca="false">1610/(3.39*145)</f>
        <v>3.27535347370563</v>
      </c>
    </row>
    <row r="7" customFormat="false" ht="15.75" hidden="false" customHeight="false" outlineLevel="0" collapsed="false">
      <c r="A7" s="65" t="s">
        <v>77</v>
      </c>
      <c r="B7" s="73" t="n">
        <v>5.39</v>
      </c>
      <c r="C7" s="71" t="n">
        <f aca="false">B7/$B$11</f>
        <v>0.0741403026134801</v>
      </c>
      <c r="D7" s="70" t="n">
        <v>1.16916554</v>
      </c>
      <c r="E7" s="71" t="n">
        <f aca="false">D7/$D$11</f>
        <v>0.154173465332935</v>
      </c>
      <c r="F7" s="74" t="n">
        <v>4.5</v>
      </c>
      <c r="G7" s="71" t="n">
        <f aca="false">F7/$F$11</f>
        <v>0.152685005237119</v>
      </c>
      <c r="H7" s="72" t="n">
        <f aca="false">D7/F7*B7</f>
        <v>1.40040050235556</v>
      </c>
      <c r="I7" s="71" t="n">
        <f aca="false">H7/$H$11</f>
        <v>0.0808357782336784</v>
      </c>
      <c r="K7" s="40" t="n">
        <f aca="false">2390/(2.5*233)</f>
        <v>4.10300429184549</v>
      </c>
    </row>
    <row r="8" customFormat="false" ht="15.75" hidden="false" customHeight="false" outlineLevel="0" collapsed="false">
      <c r="A8" s="65" t="s">
        <v>78</v>
      </c>
      <c r="B8" s="73" t="n">
        <v>8.15</v>
      </c>
      <c r="C8" s="71" t="n">
        <f aca="false">B8/$B$11</f>
        <v>0.112104539202201</v>
      </c>
      <c r="D8" s="70" t="n">
        <v>0.873332811</v>
      </c>
      <c r="E8" s="71" t="n">
        <f aca="false">D8/$D$11</f>
        <v>0.115163115276921</v>
      </c>
      <c r="F8" s="70" t="n">
        <f aca="false">B8/1.48</f>
        <v>5.50675675675676</v>
      </c>
      <c r="G8" s="71" t="n">
        <f aca="false">F8/$F$11</f>
        <v>0.186844263165544</v>
      </c>
      <c r="H8" s="72" t="n">
        <f aca="false">D8/F8*B8</f>
        <v>1.29253256028</v>
      </c>
      <c r="I8" s="71" t="n">
        <f aca="false">H8/$H$11</f>
        <v>0.0746092815782745</v>
      </c>
      <c r="K8" s="40" t="n">
        <f aca="false">2020/(2.82*190.8)</f>
        <v>3.75425606256598</v>
      </c>
    </row>
    <row r="9" customFormat="false" ht="15.75" hidden="false" customHeight="false" outlineLevel="0" collapsed="false">
      <c r="A9" s="65" t="s">
        <v>79</v>
      </c>
      <c r="B9" s="74" t="n">
        <v>43.9</v>
      </c>
      <c r="C9" s="71" t="n">
        <f aca="false">B9/$B$11</f>
        <v>0.603851444291609</v>
      </c>
      <c r="D9" s="70" t="n">
        <v>1.809731</v>
      </c>
      <c r="E9" s="71" t="n">
        <f aca="false">D9/$D$11</f>
        <v>0.238642424913104</v>
      </c>
      <c r="F9" s="70" t="n">
        <f aca="false">B9/5.33</f>
        <v>8.23639774859287</v>
      </c>
      <c r="G9" s="71" t="n">
        <f aca="false">F9/$F$11</f>
        <v>0.279460985195311</v>
      </c>
      <c r="H9" s="72" t="n">
        <f aca="false">D9/F9*B9</f>
        <v>9.64586623</v>
      </c>
      <c r="I9" s="71" t="n">
        <f aca="false">H9/$H$11</f>
        <v>0.556791505093332</v>
      </c>
      <c r="K9" s="40"/>
    </row>
    <row r="10" customFormat="false" ht="15" hidden="false" customHeight="false" outlineLevel="0" collapsed="false">
      <c r="A10" s="75"/>
      <c r="B10" s="75"/>
      <c r="C10" s="75"/>
      <c r="D10" s="75"/>
      <c r="E10" s="75"/>
      <c r="F10" s="74"/>
      <c r="G10" s="74"/>
      <c r="H10" s="75"/>
      <c r="I10" s="75"/>
      <c r="K10" s="40"/>
    </row>
    <row r="11" customFormat="false" ht="16.5" hidden="false" customHeight="false" outlineLevel="0" collapsed="false">
      <c r="A11" s="76" t="s">
        <v>9</v>
      </c>
      <c r="B11" s="77" t="n">
        <f aca="false">SUM(B4:B10)</f>
        <v>72.7</v>
      </c>
      <c r="C11" s="78" t="n">
        <f aca="false">SUM(C4:C10)</f>
        <v>1</v>
      </c>
      <c r="D11" s="77" t="n">
        <v>7.58344205</v>
      </c>
      <c r="E11" s="78" t="n">
        <f aca="false">SUM(E4:E9)</f>
        <v>1</v>
      </c>
      <c r="F11" s="77" t="n">
        <f aca="false">SUM(F4:F9)</f>
        <v>29.4724422546374</v>
      </c>
      <c r="G11" s="78" t="n">
        <f aca="false">SUM(G4:G9)</f>
        <v>1</v>
      </c>
      <c r="H11" s="77" t="n">
        <f aca="false">SUM(H4:H9)</f>
        <v>17.3240183116356</v>
      </c>
      <c r="I11" s="78" t="n">
        <f aca="false">SUM(I4:I9)</f>
        <v>1</v>
      </c>
      <c r="K11" s="40"/>
    </row>
    <row r="12" customFormat="false" ht="13.5" hidden="false" customHeight="false" outlineLevel="0" collapsed="false"/>
    <row r="13" customFormat="false" ht="12.75" hidden="false" customHeight="false" outlineLevel="0" collapsed="false">
      <c r="D13" s="38" t="s">
        <v>80</v>
      </c>
    </row>
    <row r="14" customFormat="false" ht="12.75" hidden="false" customHeight="false" outlineLevel="0" collapsed="false">
      <c r="A14" s="0" t="s">
        <v>81</v>
      </c>
      <c r="B14" s="0" t="n">
        <v>17</v>
      </c>
      <c r="C14" s="33"/>
      <c r="D14" s="40" t="n">
        <f aca="false">D18*$B$14/$B$15</f>
        <v>2.796857</v>
      </c>
    </row>
    <row r="15" customFormat="false" ht="12.75" hidden="false" customHeight="false" outlineLevel="0" collapsed="false">
      <c r="A15" s="0" t="s">
        <v>82</v>
      </c>
      <c r="B15" s="0" t="n">
        <v>11</v>
      </c>
      <c r="C15" s="33"/>
      <c r="D15" s="40" t="n">
        <f aca="false">D19</f>
        <v>5.77371105</v>
      </c>
      <c r="K15" s="40" t="n">
        <f aca="false">SUMPRODUCT(K4:K8,B4:B8)/SUM(B4:B8)</f>
        <v>3.82008606908996</v>
      </c>
    </row>
    <row r="17" customFormat="false" ht="12.75" hidden="false" customHeight="false" outlineLevel="0" collapsed="false">
      <c r="D17" s="40" t="n">
        <f aca="false">SUM(D14:D16)</f>
        <v>8.57056805</v>
      </c>
    </row>
    <row r="18" customFormat="false" ht="12.75" hidden="false" customHeight="false" outlineLevel="0" collapsed="false">
      <c r="A18" s="0" t="s">
        <v>79</v>
      </c>
      <c r="B18" s="40" t="n">
        <f aca="false">B9/[1]Data!C11*B14</f>
        <v>15.5155925155925</v>
      </c>
      <c r="C18" s="33" t="n">
        <f aca="false">B18/B$21</f>
        <v>0.369815062076048</v>
      </c>
      <c r="D18" s="40" t="n">
        <f aca="false">D9</f>
        <v>1.809731</v>
      </c>
      <c r="E18" s="33" t="n">
        <f aca="false">D18/D$21</f>
        <v>0.238642424913104</v>
      </c>
      <c r="F18" s="40" t="n">
        <f aca="false">F9</f>
        <v>8.23639774859287</v>
      </c>
      <c r="G18" s="33" t="n">
        <f aca="false">F18/F$21</f>
        <v>0.279460985195311</v>
      </c>
      <c r="H18" s="40" t="n">
        <f aca="false">D18/F18*B18</f>
        <v>3.40914191081081</v>
      </c>
      <c r="J18" s="33"/>
      <c r="K18" s="33"/>
    </row>
    <row r="19" customFormat="false" ht="12.75" hidden="false" customHeight="false" outlineLevel="0" collapsed="false">
      <c r="A19" s="0" t="s">
        <v>83</v>
      </c>
      <c r="B19" s="40" t="n">
        <f aca="false">SUM(B4:B8)/[1]Data!C9*B15</f>
        <v>26.4394117735565</v>
      </c>
      <c r="C19" s="33" t="n">
        <f aca="false">B19/B$21</f>
        <v>0.630184937923952</v>
      </c>
      <c r="D19" s="40" t="n">
        <f aca="false">SUM(D4:D8)</f>
        <v>5.77371105</v>
      </c>
      <c r="E19" s="33" t="n">
        <f aca="false">D19/D$21</f>
        <v>0.761357575086896</v>
      </c>
      <c r="F19" s="40" t="n">
        <f aca="false">SUM(F4:F8)</f>
        <v>21.2360445060445</v>
      </c>
      <c r="G19" s="33" t="n">
        <f aca="false">F19/F$21</f>
        <v>0.720539014804689</v>
      </c>
      <c r="H19" s="40" t="n">
        <f aca="false">D19/F19*B19</f>
        <v>7.18841608516279</v>
      </c>
      <c r="J19" s="33"/>
      <c r="K19" s="33"/>
    </row>
    <row r="20" customFormat="false" ht="12.75" hidden="false" customHeight="false" outlineLevel="0" collapsed="false">
      <c r="B20" s="40"/>
      <c r="C20" s="40"/>
      <c r="E20" s="40"/>
      <c r="F20" s="40"/>
      <c r="G20" s="40"/>
      <c r="H20" s="40"/>
    </row>
    <row r="21" customFormat="false" ht="12.75" hidden="false" customHeight="false" outlineLevel="0" collapsed="false">
      <c r="B21" s="40" t="n">
        <f aca="false">SUM(B18:B19)</f>
        <v>41.955004289149</v>
      </c>
      <c r="C21" s="40"/>
      <c r="D21" s="40" t="n">
        <f aca="false">SUM(D18:D19)</f>
        <v>7.58344205</v>
      </c>
      <c r="E21" s="40"/>
      <c r="F21" s="40" t="n">
        <f aca="false">SUM(F18:F19)</f>
        <v>29.4724422546374</v>
      </c>
      <c r="G21" s="40"/>
      <c r="H21" s="40" t="n">
        <f aca="false">SUM(H18:H19)</f>
        <v>10.5975579959736</v>
      </c>
    </row>
  </sheetData>
  <mergeCells count="4">
    <mergeCell ref="B2:C2"/>
    <mergeCell ref="D2:E2"/>
    <mergeCell ref="F2:G2"/>
    <mergeCell ref="H2:I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G14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1.99"/>
  </cols>
  <sheetData>
    <row r="1" customFormat="false" ht="15.75" hidden="false" customHeight="false" outlineLevel="0" collapsed="false">
      <c r="A1" s="16" t="s">
        <v>23</v>
      </c>
      <c r="B1" s="17" t="n">
        <v>15</v>
      </c>
      <c r="C1" s="18"/>
      <c r="D1" s="18"/>
      <c r="E1" s="18"/>
      <c r="F1" s="18"/>
      <c r="G1" s="19"/>
    </row>
    <row r="2" customFormat="false" ht="15" hidden="false" customHeight="false" outlineLevel="0" collapsed="false">
      <c r="A2" s="20"/>
      <c r="B2" s="4"/>
      <c r="C2" s="4"/>
      <c r="D2" s="4"/>
      <c r="E2" s="4"/>
      <c r="F2" s="4"/>
      <c r="G2" s="21"/>
    </row>
    <row r="3" customFormat="false" ht="15.75" hidden="false" customHeight="false" outlineLevel="0" collapsed="false">
      <c r="A3" s="22" t="s">
        <v>24</v>
      </c>
      <c r="B3" s="23" t="n">
        <v>0</v>
      </c>
      <c r="C3" s="23" t="n">
        <f aca="false">B3+12</f>
        <v>12</v>
      </c>
      <c r="D3" s="23" t="n">
        <f aca="false">C3+12</f>
        <v>24</v>
      </c>
      <c r="E3" s="23" t="n">
        <f aca="false">D3+12</f>
        <v>36</v>
      </c>
      <c r="F3" s="23" t="n">
        <f aca="false">E3+12</f>
        <v>48</v>
      </c>
      <c r="G3" s="24" t="n">
        <f aca="false">F3+12</f>
        <v>60</v>
      </c>
    </row>
    <row r="4" customFormat="false" ht="15" hidden="false" customHeight="false" outlineLevel="0" collapsed="false">
      <c r="A4" s="20" t="s">
        <v>15</v>
      </c>
      <c r="B4" s="8" t="n">
        <f aca="false">$B$1*Assumptions!B31</f>
        <v>0</v>
      </c>
      <c r="C4" s="25" t="n">
        <f aca="false">$B$1*Assumptions!C31</f>
        <v>135</v>
      </c>
      <c r="D4" s="25" t="n">
        <f aca="false">$B$1*Assumptions!D31</f>
        <v>270</v>
      </c>
      <c r="E4" s="25" t="n">
        <f aca="false">$B$1*Assumptions!E31</f>
        <v>278.1</v>
      </c>
      <c r="F4" s="25" t="n">
        <f aca="false">$B$1*Assumptions!F31</f>
        <v>286.443</v>
      </c>
      <c r="G4" s="26" t="n">
        <f aca="false">$B$1*Assumptions!G31</f>
        <v>295.03629</v>
      </c>
    </row>
    <row r="5" customFormat="false" ht="15" hidden="false" customHeight="false" outlineLevel="0" collapsed="false">
      <c r="A5" s="20" t="s">
        <v>16</v>
      </c>
      <c r="B5" s="8" t="n">
        <f aca="false">$B$1*Assumptions!B32</f>
        <v>0</v>
      </c>
      <c r="C5" s="25" t="n">
        <f aca="false">$B$1*Assumptions!C32</f>
        <v>627.525</v>
      </c>
      <c r="D5" s="25" t="n">
        <f aca="false">$B$1*Assumptions!D32</f>
        <v>1255.05</v>
      </c>
      <c r="E5" s="25" t="n">
        <f aca="false">$B$1*Assumptions!E32</f>
        <v>1292.7015</v>
      </c>
      <c r="F5" s="25" t="n">
        <f aca="false">$B$1*Assumptions!F32</f>
        <v>1331.482545</v>
      </c>
      <c r="G5" s="26" t="n">
        <f aca="false">$B$1*Assumptions!G32</f>
        <v>1371.42702135</v>
      </c>
    </row>
    <row r="6" customFormat="false" ht="15" hidden="false" customHeight="false" outlineLevel="0" collapsed="false">
      <c r="A6" s="20" t="s">
        <v>17</v>
      </c>
      <c r="B6" s="8" t="n">
        <f aca="false">$B$1*Assumptions!B33</f>
        <v>0</v>
      </c>
      <c r="C6" s="25" t="n">
        <f aca="false">$B$1*Assumptions!C33</f>
        <v>501.6</v>
      </c>
      <c r="D6" s="25" t="n">
        <f aca="false">$B$1*Assumptions!D33</f>
        <v>940.5</v>
      </c>
      <c r="E6" s="25" t="n">
        <f aca="false">$B$1*Assumptions!E33</f>
        <v>1254</v>
      </c>
      <c r="F6" s="25" t="n">
        <f aca="false">$B$1*Assumptions!F33</f>
        <v>1291.62</v>
      </c>
      <c r="G6" s="26" t="n">
        <f aca="false">$B$1*Assumptions!G33</f>
        <v>1330.3686</v>
      </c>
    </row>
    <row r="7" customFormat="false" ht="15" hidden="false" customHeight="false" outlineLevel="0" collapsed="false">
      <c r="A7" s="20" t="s">
        <v>18</v>
      </c>
      <c r="B7" s="8" t="n">
        <f aca="false">$B$1*Assumptions!B34</f>
        <v>0</v>
      </c>
      <c r="C7" s="25" t="n">
        <f aca="false">$B$1*Assumptions!C34</f>
        <v>151.875</v>
      </c>
      <c r="D7" s="25" t="n">
        <f aca="false">$B$1*Assumptions!D34</f>
        <v>303.75</v>
      </c>
      <c r="E7" s="25" t="n">
        <f aca="false">$B$1*Assumptions!E34</f>
        <v>455.625</v>
      </c>
      <c r="F7" s="25" t="n">
        <f aca="false">$B$1*Assumptions!F34</f>
        <v>607.5</v>
      </c>
      <c r="G7" s="26" t="n">
        <f aca="false">$B$1*Assumptions!G34</f>
        <v>625.725</v>
      </c>
    </row>
    <row r="8" customFormat="false" ht="15" hidden="false" customHeight="false" outlineLevel="0" collapsed="false">
      <c r="A8" s="20" t="s">
        <v>19</v>
      </c>
      <c r="B8" s="8" t="n">
        <f aca="false">$B$1*Assumptions!B35</f>
        <v>0</v>
      </c>
      <c r="C8" s="25" t="n">
        <f aca="false">$B$1*Assumptions!C35</f>
        <v>0</v>
      </c>
      <c r="D8" s="25" t="n">
        <f aca="false">$B$1*Assumptions!D35</f>
        <v>0</v>
      </c>
      <c r="E8" s="25" t="n">
        <f aca="false">$B$1*Assumptions!E35</f>
        <v>382.5</v>
      </c>
      <c r="F8" s="25" t="n">
        <f aca="false">$B$1*Assumptions!F35</f>
        <v>765</v>
      </c>
      <c r="G8" s="26" t="n">
        <f aca="false">$B$1*Assumptions!G35</f>
        <v>1147.5</v>
      </c>
    </row>
    <row r="9" customFormat="false" ht="15.75" hidden="false" customHeight="false" outlineLevel="0" collapsed="false">
      <c r="A9" s="27" t="s">
        <v>25</v>
      </c>
      <c r="B9" s="28" t="n">
        <f aca="false">$B$1*Assumptions!B36</f>
        <v>0</v>
      </c>
      <c r="C9" s="29" t="n">
        <f aca="false">$B$1*Assumptions!C36</f>
        <v>0</v>
      </c>
      <c r="D9" s="29" t="n">
        <f aca="false">$B$1*Assumptions!D36</f>
        <v>0</v>
      </c>
      <c r="E9" s="29" t="n">
        <f aca="false">$B$1*Assumptions!E36</f>
        <v>0</v>
      </c>
      <c r="F9" s="29" t="n">
        <f aca="false">$B$1*Assumptions!F36</f>
        <v>0</v>
      </c>
      <c r="G9" s="30" t="n">
        <f aca="false">$B$1*Assumptions!G36</f>
        <v>0</v>
      </c>
    </row>
    <row r="10" customFormat="false" ht="12.75" hidden="false" customHeight="false" outlineLevel="0" collapsed="false">
      <c r="A10" s="31"/>
      <c r="B10" s="31"/>
      <c r="C10" s="31"/>
      <c r="D10" s="31"/>
      <c r="E10" s="31"/>
      <c r="F10" s="31"/>
      <c r="G10" s="31"/>
    </row>
    <row r="11" customFormat="false" ht="12.75" hidden="false" customHeight="false" outlineLevel="0" collapsed="false">
      <c r="A11" s="31"/>
      <c r="B11" s="31"/>
      <c r="C11" s="31"/>
      <c r="D11" s="31"/>
      <c r="E11" s="31"/>
      <c r="F11" s="31"/>
      <c r="G11" s="31"/>
    </row>
    <row r="12" customFormat="false" ht="12.75" hidden="false" customHeight="false" outlineLevel="0" collapsed="false">
      <c r="A12" s="31" t="s">
        <v>26</v>
      </c>
      <c r="B12" s="32" t="n">
        <f aca="false">SUM(B3:B11)</f>
        <v>0</v>
      </c>
      <c r="C12" s="32" t="n">
        <f aca="false">SUM(C3:C11)</f>
        <v>1428</v>
      </c>
      <c r="D12" s="32" t="n">
        <f aca="false">SUM(D3:D11)</f>
        <v>2793.3</v>
      </c>
      <c r="E12" s="32" t="n">
        <f aca="false">SUM(E3:E11)</f>
        <v>3698.9265</v>
      </c>
      <c r="F12" s="32" t="n">
        <f aca="false">SUM(F3:F11)</f>
        <v>4330.045545</v>
      </c>
      <c r="G12" s="32" t="n">
        <f aca="false">SUM(G3:G11)</f>
        <v>4830.05691135</v>
      </c>
    </row>
    <row r="14" customFormat="false" ht="12.75" hidden="false" customHeight="false" outlineLevel="0" collapsed="false">
      <c r="F14" s="33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&amp;CMARKET VALUE OF GROWTH AND SYNERGIES AT EBITDA X 15</oddHeader>
    <oddFooter>&amp;LPricewaterhouseCoopers Securities LLC&amp;C&amp;D&amp;RPricewaterhouseCoopers LLP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G1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11" activeCellId="0" sqref="G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1.99"/>
  </cols>
  <sheetData>
    <row r="1" customFormat="false" ht="15.75" hidden="false" customHeight="false" outlineLevel="0" collapsed="false">
      <c r="A1" s="16" t="s">
        <v>23</v>
      </c>
      <c r="B1" s="17" t="n">
        <v>17</v>
      </c>
      <c r="C1" s="18"/>
      <c r="D1" s="18"/>
      <c r="E1" s="18"/>
      <c r="F1" s="18"/>
      <c r="G1" s="19"/>
    </row>
    <row r="2" customFormat="false" ht="15" hidden="false" customHeight="false" outlineLevel="0" collapsed="false">
      <c r="A2" s="20"/>
      <c r="B2" s="4"/>
      <c r="C2" s="4"/>
      <c r="D2" s="4"/>
      <c r="E2" s="4"/>
      <c r="F2" s="4"/>
      <c r="G2" s="21"/>
    </row>
    <row r="3" customFormat="false" ht="15.75" hidden="false" customHeight="false" outlineLevel="0" collapsed="false">
      <c r="A3" s="22" t="s">
        <v>24</v>
      </c>
      <c r="B3" s="23" t="n">
        <v>0</v>
      </c>
      <c r="C3" s="23" t="n">
        <f aca="false">B3+12</f>
        <v>12</v>
      </c>
      <c r="D3" s="23" t="n">
        <f aca="false">C3+12</f>
        <v>24</v>
      </c>
      <c r="E3" s="23" t="n">
        <f aca="false">D3+12</f>
        <v>36</v>
      </c>
      <c r="F3" s="23" t="n">
        <f aca="false">E3+12</f>
        <v>48</v>
      </c>
      <c r="G3" s="24" t="n">
        <f aca="false">F3+12</f>
        <v>60</v>
      </c>
    </row>
    <row r="4" customFormat="false" ht="15" hidden="false" customHeight="false" outlineLevel="0" collapsed="false">
      <c r="A4" s="20" t="s">
        <v>15</v>
      </c>
      <c r="B4" s="8" t="n">
        <f aca="false">$B$1*Assumptions!B31</f>
        <v>0</v>
      </c>
      <c r="C4" s="25" t="n">
        <f aca="false">$B$1*Assumptions!C31</f>
        <v>153</v>
      </c>
      <c r="D4" s="25" t="n">
        <f aca="false">$B$1*Assumptions!D31</f>
        <v>306</v>
      </c>
      <c r="E4" s="25" t="n">
        <f aca="false">$B$1*Assumptions!E31</f>
        <v>315.18</v>
      </c>
      <c r="F4" s="25" t="n">
        <f aca="false">$B$1*Assumptions!F31</f>
        <v>324.6354</v>
      </c>
      <c r="G4" s="26" t="n">
        <f aca="false">$B$1*Assumptions!G31</f>
        <v>334.374462</v>
      </c>
    </row>
    <row r="5" customFormat="false" ht="15" hidden="false" customHeight="false" outlineLevel="0" collapsed="false">
      <c r="A5" s="20" t="s">
        <v>16</v>
      </c>
      <c r="B5" s="8" t="n">
        <f aca="false">$B$1*Assumptions!B32</f>
        <v>0</v>
      </c>
      <c r="C5" s="25" t="n">
        <f aca="false">$B$1*Assumptions!C32</f>
        <v>711.195</v>
      </c>
      <c r="D5" s="25" t="n">
        <f aca="false">$B$1*Assumptions!D32</f>
        <v>1422.39</v>
      </c>
      <c r="E5" s="25" t="n">
        <f aca="false">$B$1*Assumptions!E32</f>
        <v>1465.0617</v>
      </c>
      <c r="F5" s="25" t="n">
        <f aca="false">$B$1*Assumptions!F32</f>
        <v>1509.013551</v>
      </c>
      <c r="G5" s="26" t="n">
        <f aca="false">$B$1*Assumptions!G32</f>
        <v>1554.28395753</v>
      </c>
    </row>
    <row r="6" customFormat="false" ht="15" hidden="false" customHeight="false" outlineLevel="0" collapsed="false">
      <c r="A6" s="20" t="s">
        <v>17</v>
      </c>
      <c r="B6" s="8" t="n">
        <f aca="false">$B$1*Assumptions!B33</f>
        <v>0</v>
      </c>
      <c r="C6" s="25" t="n">
        <f aca="false">$B$1*Assumptions!C33</f>
        <v>568.48</v>
      </c>
      <c r="D6" s="25" t="n">
        <f aca="false">$B$1*Assumptions!D33</f>
        <v>1065.9</v>
      </c>
      <c r="E6" s="25" t="n">
        <f aca="false">$B$1*Assumptions!E33</f>
        <v>1421.2</v>
      </c>
      <c r="F6" s="25" t="n">
        <f aca="false">$B$1*Assumptions!F33</f>
        <v>1463.836</v>
      </c>
      <c r="G6" s="26" t="n">
        <f aca="false">$B$1*Assumptions!G33</f>
        <v>1507.75108</v>
      </c>
    </row>
    <row r="7" customFormat="false" ht="15" hidden="false" customHeight="false" outlineLevel="0" collapsed="false">
      <c r="A7" s="20" t="s">
        <v>18</v>
      </c>
      <c r="B7" s="8" t="n">
        <f aca="false">$B$1*Assumptions!B34</f>
        <v>0</v>
      </c>
      <c r="C7" s="25" t="n">
        <f aca="false">$B$1*Assumptions!C34</f>
        <v>172.125</v>
      </c>
      <c r="D7" s="25" t="n">
        <f aca="false">$B$1*Assumptions!D34</f>
        <v>344.25</v>
      </c>
      <c r="E7" s="25" t="n">
        <f aca="false">$B$1*Assumptions!E34</f>
        <v>516.375</v>
      </c>
      <c r="F7" s="25" t="n">
        <f aca="false">$B$1*Assumptions!F34</f>
        <v>688.5</v>
      </c>
      <c r="G7" s="26" t="n">
        <f aca="false">$B$1*Assumptions!G34</f>
        <v>709.155</v>
      </c>
    </row>
    <row r="8" customFormat="false" ht="15" hidden="false" customHeight="false" outlineLevel="0" collapsed="false">
      <c r="A8" s="20" t="s">
        <v>19</v>
      </c>
      <c r="B8" s="8" t="n">
        <f aca="false">$B$1*Assumptions!B35</f>
        <v>0</v>
      </c>
      <c r="C8" s="25" t="n">
        <f aca="false">$B$1*Assumptions!C35</f>
        <v>0</v>
      </c>
      <c r="D8" s="25" t="n">
        <f aca="false">$B$1*Assumptions!D35</f>
        <v>0</v>
      </c>
      <c r="E8" s="25" t="n">
        <f aca="false">$B$1*Assumptions!E35</f>
        <v>433.5</v>
      </c>
      <c r="F8" s="25" t="n">
        <f aca="false">$B$1*Assumptions!F35</f>
        <v>867</v>
      </c>
      <c r="G8" s="26" t="n">
        <f aca="false">$B$1*Assumptions!G35</f>
        <v>1300.5</v>
      </c>
    </row>
    <row r="9" customFormat="false" ht="15.75" hidden="false" customHeight="false" outlineLevel="0" collapsed="false">
      <c r="A9" s="27" t="s">
        <v>25</v>
      </c>
      <c r="B9" s="28" t="n">
        <f aca="false">$B$1*Assumptions!B36</f>
        <v>0</v>
      </c>
      <c r="C9" s="29" t="n">
        <f aca="false">$B$1*Assumptions!C36</f>
        <v>0</v>
      </c>
      <c r="D9" s="29" t="n">
        <f aca="false">$B$1*Assumptions!D36</f>
        <v>0</v>
      </c>
      <c r="E9" s="29" t="n">
        <f aca="false">$B$1*Assumptions!E36</f>
        <v>0</v>
      </c>
      <c r="F9" s="29" t="n">
        <f aca="false">$B$1*Assumptions!F36</f>
        <v>0</v>
      </c>
      <c r="G9" s="30" t="n">
        <f aca="false">$B$1*Assumptions!G36</f>
        <v>0</v>
      </c>
    </row>
    <row r="10" customFormat="false" ht="12.75" hidden="false" customHeight="false" outlineLevel="0" collapsed="false">
      <c r="A10" s="31"/>
      <c r="B10" s="31"/>
      <c r="C10" s="31"/>
      <c r="D10" s="31"/>
      <c r="E10" s="31"/>
      <c r="F10" s="31"/>
      <c r="G10" s="31"/>
    </row>
    <row r="11" customFormat="false" ht="12.75" hidden="false" customHeight="false" outlineLevel="0" collapsed="false">
      <c r="A11" s="31" t="s">
        <v>9</v>
      </c>
      <c r="B11" s="32" t="n">
        <f aca="false">SUM(B3:B10)</f>
        <v>0</v>
      </c>
      <c r="C11" s="32" t="n">
        <f aca="false">SUM(C3:C10)</f>
        <v>1616.8</v>
      </c>
      <c r="D11" s="32" t="n">
        <f aca="false">SUM(D3:D10)</f>
        <v>3162.54</v>
      </c>
      <c r="E11" s="32" t="n">
        <f aca="false">SUM(E3:E10)</f>
        <v>4187.3167</v>
      </c>
      <c r="F11" s="32" t="n">
        <f aca="false">SUM(F3:F10)</f>
        <v>4900.984951</v>
      </c>
      <c r="G11" s="32" t="n">
        <f aca="false">SUM(G3:G10)</f>
        <v>5466.06449953</v>
      </c>
    </row>
    <row r="13" customFormat="false" ht="12.75" hidden="false" customHeight="false" outlineLevel="0" collapsed="false">
      <c r="F13" s="33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&amp;CMARKET VALUE OF GROWTH AND SYNERGIES AT EBITDA X 17</oddHeader>
    <oddFooter>&amp;LPricewaterhouseCoopers Securities LLC&amp;C&amp;D&amp;RPricewaterhouseCoopers LLP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G2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11" activeCellId="0" sqref="F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1.99"/>
  </cols>
  <sheetData>
    <row r="1" customFormat="false" ht="15.75" hidden="false" customHeight="false" outlineLevel="0" collapsed="false">
      <c r="A1" s="16" t="s">
        <v>23</v>
      </c>
      <c r="B1" s="17" t="n">
        <v>20</v>
      </c>
      <c r="C1" s="18"/>
      <c r="D1" s="18"/>
      <c r="E1" s="18"/>
      <c r="F1" s="18"/>
      <c r="G1" s="19"/>
    </row>
    <row r="2" customFormat="false" ht="15" hidden="false" customHeight="false" outlineLevel="0" collapsed="false">
      <c r="A2" s="20"/>
      <c r="B2" s="4"/>
      <c r="C2" s="4"/>
      <c r="D2" s="4"/>
      <c r="E2" s="4"/>
      <c r="F2" s="4"/>
      <c r="G2" s="21"/>
    </row>
    <row r="3" customFormat="false" ht="15.75" hidden="false" customHeight="false" outlineLevel="0" collapsed="false">
      <c r="A3" s="22" t="s">
        <v>24</v>
      </c>
      <c r="B3" s="23" t="n">
        <v>0</v>
      </c>
      <c r="C3" s="23" t="n">
        <f aca="false">B3+12</f>
        <v>12</v>
      </c>
      <c r="D3" s="23" t="n">
        <f aca="false">C3+12</f>
        <v>24</v>
      </c>
      <c r="E3" s="23" t="n">
        <f aca="false">D3+12</f>
        <v>36</v>
      </c>
      <c r="F3" s="23" t="n">
        <f aca="false">E3+12</f>
        <v>48</v>
      </c>
      <c r="G3" s="24" t="n">
        <f aca="false">F3+12</f>
        <v>60</v>
      </c>
    </row>
    <row r="4" customFormat="false" ht="15" hidden="false" customHeight="false" outlineLevel="0" collapsed="false">
      <c r="A4" s="20" t="s">
        <v>15</v>
      </c>
      <c r="B4" s="8" t="n">
        <f aca="false">$B$1*Assumptions!B31</f>
        <v>0</v>
      </c>
      <c r="C4" s="25" t="n">
        <f aca="false">$B$1*Assumptions!C31</f>
        <v>180</v>
      </c>
      <c r="D4" s="25" t="n">
        <f aca="false">$B$1*Assumptions!D31</f>
        <v>360</v>
      </c>
      <c r="E4" s="25" t="n">
        <f aca="false">$B$1*Assumptions!E31</f>
        <v>370.8</v>
      </c>
      <c r="F4" s="25" t="n">
        <f aca="false">$B$1*Assumptions!F31</f>
        <v>381.924</v>
      </c>
      <c r="G4" s="26" t="n">
        <f aca="false">$B$1*Assumptions!G31</f>
        <v>393.38172</v>
      </c>
    </row>
    <row r="5" customFormat="false" ht="15" hidden="false" customHeight="false" outlineLevel="0" collapsed="false">
      <c r="A5" s="20" t="s">
        <v>16</v>
      </c>
      <c r="B5" s="8" t="n">
        <f aca="false">$B$1*Assumptions!B32</f>
        <v>0</v>
      </c>
      <c r="C5" s="25" t="n">
        <f aca="false">$B$1*Assumptions!C32</f>
        <v>836.7</v>
      </c>
      <c r="D5" s="25" t="n">
        <f aca="false">$B$1*Assumptions!D32</f>
        <v>1673.4</v>
      </c>
      <c r="E5" s="25" t="n">
        <f aca="false">$B$1*Assumptions!E32</f>
        <v>1723.602</v>
      </c>
      <c r="F5" s="25" t="n">
        <f aca="false">$B$1*Assumptions!F32</f>
        <v>1775.31006</v>
      </c>
      <c r="G5" s="26" t="n">
        <f aca="false">$B$1*Assumptions!G32</f>
        <v>1828.5693618</v>
      </c>
    </row>
    <row r="6" customFormat="false" ht="15" hidden="false" customHeight="false" outlineLevel="0" collapsed="false">
      <c r="A6" s="20" t="s">
        <v>17</v>
      </c>
      <c r="B6" s="8" t="n">
        <f aca="false">$B$1*Assumptions!B33</f>
        <v>0</v>
      </c>
      <c r="C6" s="25" t="n">
        <f aca="false">$B$1*Assumptions!C33</f>
        <v>668.8</v>
      </c>
      <c r="D6" s="25" t="n">
        <f aca="false">$B$1*Assumptions!D33</f>
        <v>1254</v>
      </c>
      <c r="E6" s="25" t="n">
        <f aca="false">$B$1*Assumptions!E33</f>
        <v>1672</v>
      </c>
      <c r="F6" s="25" t="n">
        <f aca="false">$B$1*Assumptions!F33</f>
        <v>1722.16</v>
      </c>
      <c r="G6" s="26" t="n">
        <f aca="false">$B$1*Assumptions!G33</f>
        <v>1773.8248</v>
      </c>
    </row>
    <row r="7" customFormat="false" ht="15" hidden="false" customHeight="false" outlineLevel="0" collapsed="false">
      <c r="A7" s="20" t="s">
        <v>18</v>
      </c>
      <c r="B7" s="8" t="n">
        <f aca="false">$B$1*Assumptions!B34</f>
        <v>0</v>
      </c>
      <c r="C7" s="25" t="n">
        <f aca="false">$B$1*Assumptions!C34</f>
        <v>202.5</v>
      </c>
      <c r="D7" s="25" t="n">
        <f aca="false">$B$1*Assumptions!D34</f>
        <v>405</v>
      </c>
      <c r="E7" s="25" t="n">
        <f aca="false">$B$1*Assumptions!E34</f>
        <v>607.5</v>
      </c>
      <c r="F7" s="25" t="n">
        <f aca="false">$B$1*Assumptions!F34</f>
        <v>810</v>
      </c>
      <c r="G7" s="26" t="n">
        <f aca="false">$B$1*Assumptions!G34</f>
        <v>834.3</v>
      </c>
    </row>
    <row r="8" customFormat="false" ht="15" hidden="false" customHeight="false" outlineLevel="0" collapsed="false">
      <c r="A8" s="20" t="s">
        <v>19</v>
      </c>
      <c r="B8" s="8" t="n">
        <f aca="false">$B$1*Assumptions!B35</f>
        <v>0</v>
      </c>
      <c r="C8" s="25" t="n">
        <f aca="false">$B$1*Assumptions!C35</f>
        <v>0</v>
      </c>
      <c r="D8" s="25" t="n">
        <f aca="false">$B$1*Assumptions!D35</f>
        <v>0</v>
      </c>
      <c r="E8" s="25" t="n">
        <f aca="false">$B$1*Assumptions!E35</f>
        <v>510</v>
      </c>
      <c r="F8" s="25" t="n">
        <f aca="false">$B$1*Assumptions!F35</f>
        <v>1020</v>
      </c>
      <c r="G8" s="26" t="n">
        <f aca="false">$B$1*Assumptions!G35</f>
        <v>1530</v>
      </c>
    </row>
    <row r="9" customFormat="false" ht="15.75" hidden="false" customHeight="false" outlineLevel="0" collapsed="false">
      <c r="A9" s="27"/>
      <c r="B9" s="28"/>
      <c r="C9" s="29"/>
      <c r="D9" s="29"/>
      <c r="E9" s="29"/>
      <c r="F9" s="29"/>
      <c r="G9" s="30"/>
    </row>
    <row r="10" customFormat="false" ht="12.75" hidden="false" customHeight="false" outlineLevel="0" collapsed="false">
      <c r="A10" s="31"/>
      <c r="B10" s="31"/>
      <c r="C10" s="31"/>
      <c r="D10" s="31"/>
      <c r="E10" s="31"/>
      <c r="F10" s="31"/>
      <c r="G10" s="31"/>
    </row>
    <row r="11" customFormat="false" ht="12.75" hidden="false" customHeight="false" outlineLevel="0" collapsed="false">
      <c r="A11" s="31" t="s">
        <v>9</v>
      </c>
      <c r="B11" s="32" t="n">
        <f aca="false">SUM(B3:B10)</f>
        <v>0</v>
      </c>
      <c r="C11" s="32" t="n">
        <f aca="false">SUM(C3:C10)</f>
        <v>1900</v>
      </c>
      <c r="D11" s="32" t="n">
        <f aca="false">SUM(D3:D10)</f>
        <v>3716.4</v>
      </c>
      <c r="E11" s="32" t="n">
        <f aca="false">SUM(E3:E10)</f>
        <v>4919.902</v>
      </c>
      <c r="F11" s="32" t="n">
        <f aca="false">SUM(F3:F10)</f>
        <v>5757.39406</v>
      </c>
      <c r="G11" s="32" t="n">
        <f aca="false">SUM(G3:G10)</f>
        <v>6420.0758818</v>
      </c>
    </row>
    <row r="12" customFormat="false" ht="12.75" hidden="true" customHeight="false" outlineLevel="0" collapsed="false">
      <c r="F12" s="33" t="n">
        <f aca="false">F11/17000</f>
        <v>0.338670238823529</v>
      </c>
    </row>
    <row r="13" customFormat="false" ht="12.75" hidden="true" customHeight="false" outlineLevel="0" collapsed="false"/>
    <row r="14" customFormat="false" ht="12.75" hidden="true" customHeight="false" outlineLevel="0" collapsed="false"/>
    <row r="15" customFormat="false" ht="12.75" hidden="true" customHeight="false" outlineLevel="0" collapsed="false"/>
    <row r="16" customFormat="false" ht="12.75" hidden="true" customHeight="false" outlineLevel="0" collapsed="false"/>
    <row r="17" customFormat="false" ht="12.75" hidden="true" customHeight="false" outlineLevel="0" collapsed="false">
      <c r="A17" s="34" t="s">
        <v>27</v>
      </c>
      <c r="B17" s="0" t="s">
        <v>28</v>
      </c>
      <c r="C17" s="0" t="s">
        <v>29</v>
      </c>
      <c r="D17" s="0" t="s">
        <v>30</v>
      </c>
      <c r="E17" s="0" t="s">
        <v>31</v>
      </c>
      <c r="F17" s="0" t="s">
        <v>32</v>
      </c>
      <c r="G17" s="0" t="s">
        <v>33</v>
      </c>
    </row>
    <row r="18" customFormat="false" ht="12.75" hidden="true" customHeight="false" outlineLevel="0" collapsed="false">
      <c r="A18" s="34"/>
    </row>
    <row r="19" customFormat="false" ht="12.75" hidden="true" customHeight="false" outlineLevel="0" collapsed="false">
      <c r="A19" s="34" t="n">
        <v>15</v>
      </c>
      <c r="B19" s="35" t="n">
        <f aca="false">EBITDAx15!B12</f>
        <v>0</v>
      </c>
      <c r="C19" s="35" t="n">
        <f aca="false">EBITDAx15!C12</f>
        <v>1428</v>
      </c>
      <c r="D19" s="35" t="n">
        <f aca="false">EBITDAx15!D12</f>
        <v>2793.3</v>
      </c>
      <c r="E19" s="35" t="n">
        <f aca="false">EBITDAx15!E12</f>
        <v>3698.9265</v>
      </c>
      <c r="F19" s="35" t="n">
        <f aca="false">EBITDAx15!F12</f>
        <v>4330.045545</v>
      </c>
      <c r="G19" s="35" t="n">
        <f aca="false">EBITDAx15!G12</f>
        <v>4830.05691135</v>
      </c>
    </row>
    <row r="20" customFormat="false" ht="12.75" hidden="true" customHeight="false" outlineLevel="0" collapsed="false">
      <c r="A20" s="34" t="n">
        <v>17</v>
      </c>
      <c r="B20" s="35" t="n">
        <f aca="false">EBITDAx17!B11</f>
        <v>0</v>
      </c>
      <c r="C20" s="35" t="n">
        <f aca="false">EBITDAx17!C11</f>
        <v>1616.8</v>
      </c>
      <c r="D20" s="35" t="n">
        <f aca="false">EBITDAx17!D11</f>
        <v>3162.54</v>
      </c>
      <c r="E20" s="35" t="n">
        <f aca="false">EBITDAx17!E11</f>
        <v>4187.3167</v>
      </c>
      <c r="F20" s="35" t="n">
        <f aca="false">EBITDAx17!F11</f>
        <v>4900.984951</v>
      </c>
      <c r="G20" s="35" t="n">
        <f aca="false">EBITDAx17!G11</f>
        <v>5466.06449953</v>
      </c>
    </row>
    <row r="21" customFormat="false" ht="12.75" hidden="true" customHeight="false" outlineLevel="0" collapsed="false">
      <c r="A21" s="34" t="n">
        <v>20</v>
      </c>
      <c r="B21" s="35" t="n">
        <f aca="false">B11</f>
        <v>0</v>
      </c>
      <c r="C21" s="35" t="n">
        <f aca="false">C11</f>
        <v>1900</v>
      </c>
      <c r="D21" s="35" t="n">
        <f aca="false">D11</f>
        <v>3716.4</v>
      </c>
      <c r="E21" s="35" t="n">
        <f aca="false">E11</f>
        <v>4919.902</v>
      </c>
      <c r="F21" s="35" t="n">
        <f aca="false">F11</f>
        <v>5757.39406</v>
      </c>
      <c r="G21" s="35" t="n">
        <f aca="false">G11</f>
        <v>6420.0758818</v>
      </c>
    </row>
    <row r="22" customFormat="false" ht="12.75" hidden="true" customHeight="false" outlineLevel="0" collapsed="false"/>
    <row r="23" customFormat="false" ht="12.75" hidden="true" customHeight="false" outlineLevel="0" collapsed="false">
      <c r="A23" s="0" t="s">
        <v>34</v>
      </c>
      <c r="C23" s="33" t="n">
        <f aca="false">C20/17000</f>
        <v>0.0951058823529412</v>
      </c>
      <c r="D23" s="33" t="n">
        <f aca="false">D20/17000</f>
        <v>0.186031764705882</v>
      </c>
      <c r="E23" s="33" t="n">
        <f aca="false">E20/17000</f>
        <v>0.246312747058824</v>
      </c>
      <c r="F23" s="33" t="n">
        <f aca="false">F20/17000</f>
        <v>0.288293232411765</v>
      </c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&amp;CMARKET VALUE OF GROWTH AND SYNERGIES AT EBITDA X 20</oddHeader>
    <oddFooter>&amp;LPricewaterhouseCoopers Securities LLC&amp;C&amp;D&amp;RPricewaterhouseCoopers LLP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&amp;LPricewaterhouseCoopers Securities LLC&amp;C&amp;D&amp;RPricewaterhouseCoopers LLP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&amp;LPricewaterhouseCoopers Securities LLC&amp;C&amp;D&amp;RPricewaterhouseCoopers LLP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&amp;LPricewaterhouseCoopers Securities LLC&amp;C&amp;D&amp;RPricewaterhouseCoopers LLP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5" zoomScaleNormal="95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&amp;LPricewaterhouseCoopers Securities LLC&amp;C&amp;D&amp;RPricewaterhouseCoopers LLP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2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2" topLeftCell="C3" activePane="bottomRight" state="frozen"/>
      <selection pane="topLeft" activeCell="A1" activeCellId="0" sqref="A1"/>
      <selection pane="topRight" activeCell="C1" activeCellId="0" sqref="C1"/>
      <selection pane="bottomLeft" activeCell="A3" activeCellId="0" sqref="A3"/>
      <selection pane="bottomRight" activeCell="K15" activeCellId="0" sqref="K1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7.99"/>
    <col collapsed="false" customWidth="true" hidden="false" outlineLevel="0" max="4" min="3" style="0" width="12.7"/>
    <col collapsed="false" customWidth="true" hidden="false" outlineLevel="0" max="5" min="5" style="0" width="13.7"/>
    <col collapsed="false" customWidth="true" hidden="false" outlineLevel="0" max="6" min="6" style="0" width="9.99"/>
    <col collapsed="false" customWidth="true" hidden="false" outlineLevel="0" max="7" min="7" style="0" width="10.56"/>
    <col collapsed="false" customWidth="true" hidden="false" outlineLevel="0" max="8" min="8" style="0" width="11.99"/>
  </cols>
  <sheetData>
    <row r="1" customFormat="false" ht="12.75" hidden="false" customHeight="false" outlineLevel="0" collapsed="false">
      <c r="A1" s="36" t="s">
        <v>35</v>
      </c>
      <c r="B1" s="36" t="s">
        <v>36</v>
      </c>
      <c r="C1" s="36" t="s">
        <v>37</v>
      </c>
      <c r="D1" s="36" t="s">
        <v>38</v>
      </c>
      <c r="E1" s="36" t="s">
        <v>39</v>
      </c>
      <c r="F1" s="36" t="s">
        <v>40</v>
      </c>
      <c r="G1" s="36" t="s">
        <v>41</v>
      </c>
      <c r="H1" s="36" t="s">
        <v>42</v>
      </c>
      <c r="I1" s="36"/>
    </row>
    <row r="2" customFormat="false" ht="12.75" hidden="false" customHeight="false" outlineLevel="0" collapsed="false">
      <c r="A2" s="36"/>
      <c r="B2" s="36"/>
      <c r="C2" s="36"/>
      <c r="D2" s="36" t="s">
        <v>43</v>
      </c>
      <c r="E2" s="36" t="s">
        <v>43</v>
      </c>
      <c r="F2" s="36" t="s">
        <v>44</v>
      </c>
      <c r="G2" s="36" t="s">
        <v>45</v>
      </c>
      <c r="H2" s="36" t="s">
        <v>46</v>
      </c>
    </row>
    <row r="3" customFormat="false" ht="12.75" hidden="false" customHeight="false" outlineLevel="0" collapsed="false">
      <c r="A3" s="37" t="s">
        <v>47</v>
      </c>
      <c r="B3" s="0" t="s">
        <v>48</v>
      </c>
      <c r="C3" s="38" t="n">
        <v>12.52</v>
      </c>
      <c r="D3" s="38" t="n">
        <v>6.54</v>
      </c>
      <c r="E3" s="38" t="n">
        <v>6.92</v>
      </c>
      <c r="F3" s="39" t="n">
        <v>2.69</v>
      </c>
      <c r="G3" s="40" t="n">
        <v>194.1</v>
      </c>
      <c r="H3" s="40" t="n">
        <f aca="false">G3*F3</f>
        <v>522.129</v>
      </c>
      <c r="I3" s="39"/>
    </row>
    <row r="4" customFormat="false" ht="12.75" hidden="false" customHeight="false" outlineLevel="0" collapsed="false">
      <c r="A4" s="37" t="s">
        <v>49</v>
      </c>
      <c r="B4" s="0" t="s">
        <v>50</v>
      </c>
      <c r="C4" s="38" t="n">
        <v>11.5</v>
      </c>
      <c r="D4" s="38" t="n">
        <v>3.52</v>
      </c>
      <c r="E4" s="38" t="n">
        <v>5.73</v>
      </c>
      <c r="F4" s="39" t="n">
        <v>2.65</v>
      </c>
      <c r="G4" s="40" t="n">
        <v>115.8</v>
      </c>
      <c r="H4" s="40" t="n">
        <f aca="false">G4*F4</f>
        <v>306.87</v>
      </c>
      <c r="I4" s="39"/>
    </row>
    <row r="5" customFormat="false" ht="12.75" hidden="false" customHeight="false" outlineLevel="0" collapsed="false">
      <c r="A5" s="41" t="s">
        <v>51</v>
      </c>
      <c r="B5" s="42" t="s">
        <v>52</v>
      </c>
      <c r="C5" s="43" t="n">
        <v>10.58</v>
      </c>
      <c r="D5" s="43" t="n">
        <v>5.2</v>
      </c>
      <c r="E5" s="43" t="n">
        <v>4.63</v>
      </c>
      <c r="F5" s="44" t="n">
        <v>3.39</v>
      </c>
      <c r="G5" s="45" t="n">
        <v>145</v>
      </c>
      <c r="H5" s="45" t="n">
        <f aca="false">G5*F5</f>
        <v>491.55</v>
      </c>
      <c r="I5" s="39"/>
    </row>
    <row r="6" customFormat="false" ht="12.75" hidden="false" customHeight="false" outlineLevel="0" collapsed="false">
      <c r="A6" s="41" t="s">
        <v>53</v>
      </c>
      <c r="B6" s="42" t="s">
        <v>54</v>
      </c>
      <c r="C6" s="43" t="n">
        <v>9.25</v>
      </c>
      <c r="D6" s="43" t="n">
        <v>5.39</v>
      </c>
      <c r="E6" s="43" t="n">
        <v>6.32</v>
      </c>
      <c r="F6" s="44" t="n">
        <v>2.5</v>
      </c>
      <c r="G6" s="45" t="n">
        <v>233</v>
      </c>
      <c r="H6" s="45" t="n">
        <f aca="false">G6*F6</f>
        <v>582.5</v>
      </c>
      <c r="I6" s="39"/>
    </row>
    <row r="7" customFormat="false" ht="12.75" hidden="false" customHeight="false" outlineLevel="0" collapsed="false">
      <c r="A7" s="46" t="s">
        <v>55</v>
      </c>
      <c r="B7" s="47" t="s">
        <v>56</v>
      </c>
      <c r="C7" s="48" t="n">
        <v>15.14</v>
      </c>
      <c r="D7" s="48" t="n">
        <v>8.15</v>
      </c>
      <c r="E7" s="48" t="n">
        <v>5.45</v>
      </c>
      <c r="F7" s="49" t="n">
        <v>2.82</v>
      </c>
      <c r="G7" s="50" t="n">
        <v>190.8</v>
      </c>
      <c r="H7" s="50" t="n">
        <f aca="false">G7*F7</f>
        <v>538.056</v>
      </c>
      <c r="I7" s="39"/>
    </row>
    <row r="8" customFormat="false" ht="12.75" hidden="false" customHeight="false" outlineLevel="0" collapsed="false">
      <c r="C8" s="39"/>
      <c r="D8" s="38"/>
      <c r="E8" s="38"/>
      <c r="F8" s="39"/>
    </row>
    <row r="9" customFormat="false" ht="13.5" hidden="false" customHeight="false" outlineLevel="0" collapsed="false">
      <c r="A9" s="51" t="s">
        <v>57</v>
      </c>
      <c r="B9" s="51" t="s">
        <v>58</v>
      </c>
      <c r="C9" s="52" t="n">
        <f aca="false">(SUMPRODUCT(C3:C7,$D$3:$D$7)/SUM($D$3:$D$7)+SUMPRODUCT(C3:C7,$E$3:$E$7)/SUM($E$3:$E$7))/2</f>
        <v>11.9821122615462</v>
      </c>
      <c r="D9" s="52" t="n">
        <f aca="false">SUM(D3:D7)</f>
        <v>28.8</v>
      </c>
      <c r="E9" s="52" t="n">
        <f aca="false">SUM(E3:E8)</f>
        <v>29.05</v>
      </c>
      <c r="F9" s="52" t="n">
        <f aca="false">(SUMPRODUCT(F3:F7,$D$3:$D$7)/SUM($D$3:$D$7)+SUMPRODUCT(F3:F7,$E$3:$E$7)/SUM($E$3:$E$7))/2</f>
        <v>2.79472947145726</v>
      </c>
      <c r="G9" s="53" t="n">
        <f aca="false">SUM(G3:G8)</f>
        <v>878.7</v>
      </c>
      <c r="H9" s="54" t="n">
        <f aca="false">SUM(H3:H8)</f>
        <v>2441.105</v>
      </c>
      <c r="I9" s="55"/>
    </row>
    <row r="10" customFormat="false" ht="13.5" hidden="false" customHeight="false" outlineLevel="0" collapsed="false">
      <c r="C10" s="39"/>
      <c r="D10" s="38"/>
      <c r="E10" s="38"/>
    </row>
    <row r="11" customFormat="false" ht="13.5" hidden="false" customHeight="false" outlineLevel="0" collapsed="false">
      <c r="A11" s="51" t="s">
        <v>59</v>
      </c>
      <c r="B11" s="51" t="s">
        <v>60</v>
      </c>
      <c r="C11" s="52" t="n">
        <v>48.1</v>
      </c>
      <c r="D11" s="52" t="n">
        <v>43.79</v>
      </c>
      <c r="E11" s="52" t="n">
        <v>40.1</v>
      </c>
      <c r="F11" s="56" t="n">
        <v>1.27</v>
      </c>
      <c r="G11" s="51" t="n">
        <v>715.6</v>
      </c>
      <c r="H11" s="54" t="n">
        <f aca="false">G11*F11</f>
        <v>908.812</v>
      </c>
      <c r="I11" s="57"/>
    </row>
    <row r="12" customFormat="false" ht="13.5" hidden="false" customHeight="false" outlineLevel="0" collapsed="false"/>
    <row r="13" customFormat="false" ht="12.75" hidden="false" customHeight="false" outlineLevel="0" collapsed="false">
      <c r="C13" s="39"/>
    </row>
    <row r="14" customFormat="false" ht="12.75" hidden="false" customHeight="false" outlineLevel="0" collapsed="false">
      <c r="A14" s="46" t="s">
        <v>61</v>
      </c>
      <c r="B14" s="47"/>
      <c r="C14" s="58" t="s">
        <v>62</v>
      </c>
      <c r="D14" s="58" t="s">
        <v>63</v>
      </c>
      <c r="E14" s="58" t="s">
        <v>64</v>
      </c>
    </row>
    <row r="15" customFormat="false" ht="12.75" hidden="false" customHeight="false" outlineLevel="0" collapsed="false">
      <c r="A15" s="37" t="s">
        <v>47</v>
      </c>
      <c r="B15" s="0" t="s">
        <v>48</v>
      </c>
      <c r="C15" s="59" t="n">
        <v>3466513611</v>
      </c>
      <c r="D15" s="59" t="n">
        <v>890462814</v>
      </c>
      <c r="E15" s="59" t="n">
        <v>2576050797</v>
      </c>
    </row>
    <row r="16" customFormat="false" ht="12.75" hidden="false" customHeight="false" outlineLevel="0" collapsed="false">
      <c r="A16" s="37" t="s">
        <v>49</v>
      </c>
      <c r="B16" s="0" t="s">
        <v>50</v>
      </c>
      <c r="C16" s="59" t="n">
        <v>822547772</v>
      </c>
      <c r="D16" s="59" t="n">
        <v>309985004</v>
      </c>
      <c r="E16" s="59" t="n">
        <v>512562768</v>
      </c>
    </row>
    <row r="17" customFormat="false" ht="12.75" hidden="false" customHeight="false" outlineLevel="0" collapsed="false">
      <c r="A17" s="41" t="s">
        <v>51</v>
      </c>
      <c r="B17" s="42" t="s">
        <v>52</v>
      </c>
      <c r="C17" s="60" t="n">
        <v>1197491012</v>
      </c>
      <c r="D17" s="60" t="n">
        <v>554891878</v>
      </c>
      <c r="E17" s="60" t="n">
        <v>642599134</v>
      </c>
    </row>
    <row r="18" customFormat="false" ht="12.75" hidden="false" customHeight="false" outlineLevel="0" collapsed="false">
      <c r="A18" s="41" t="s">
        <v>53</v>
      </c>
      <c r="B18" s="42" t="s">
        <v>54</v>
      </c>
      <c r="C18" s="60" t="n">
        <v>1843066806</v>
      </c>
      <c r="D18" s="60" t="n">
        <v>673901266</v>
      </c>
      <c r="E18" s="60" t="n">
        <v>1169165540</v>
      </c>
    </row>
    <row r="19" customFormat="false" ht="12.75" hidden="false" customHeight="false" outlineLevel="0" collapsed="false">
      <c r="A19" s="46" t="s">
        <v>55</v>
      </c>
      <c r="B19" s="47" t="s">
        <v>56</v>
      </c>
      <c r="C19" s="61" t="n">
        <v>1415683029</v>
      </c>
      <c r="D19" s="61" t="n">
        <v>542350218</v>
      </c>
      <c r="E19" s="61" t="n">
        <v>873332811</v>
      </c>
    </row>
    <row r="20" customFormat="false" ht="12.75" hidden="false" customHeight="false" outlineLevel="0" collapsed="false">
      <c r="C20" s="59"/>
      <c r="D20" s="59"/>
      <c r="E20" s="59"/>
    </row>
    <row r="21" customFormat="false" ht="13.5" hidden="false" customHeight="false" outlineLevel="0" collapsed="false">
      <c r="A21" s="62"/>
      <c r="B21" s="51" t="s">
        <v>65</v>
      </c>
      <c r="C21" s="63" t="n">
        <f aca="false">SUM(C15:C20)</f>
        <v>8745302230</v>
      </c>
      <c r="D21" s="63" t="n">
        <f aca="false">SUM(D15:D20)</f>
        <v>2971591180</v>
      </c>
      <c r="E21" s="63" t="n">
        <f aca="false">SUM(E15:E20)</f>
        <v>5773711050</v>
      </c>
    </row>
    <row r="22" customFormat="false" ht="13.5" hidden="false" customHeight="false" outlineLevel="0" collapsed="false">
      <c r="C22" s="59"/>
      <c r="D22" s="59"/>
      <c r="E22" s="59"/>
    </row>
    <row r="23" customFormat="false" ht="13.5" hidden="false" customHeight="false" outlineLevel="0" collapsed="false">
      <c r="A23" s="51" t="s">
        <v>59</v>
      </c>
      <c r="B23" s="51" t="s">
        <v>66</v>
      </c>
      <c r="C23" s="63" t="n">
        <v>3571946000</v>
      </c>
      <c r="D23" s="63" t="n">
        <v>1762215000</v>
      </c>
      <c r="E23" s="63" t="n">
        <f aca="false">C23-D23</f>
        <v>1809731000</v>
      </c>
    </row>
    <row r="24" customFormat="false" ht="13.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&amp;CPROJECT TEXAS</oddHeader>
    <oddFooter>&amp;L&amp;D
&amp;F&amp;RPwCS/HD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2000-02-02T14:02:56Z</dcterms:created>
  <dc:creator>Himesh Dhungel</dc:creator>
  <dc:description/>
  <dc:language>en-US</dc:language>
  <cp:lastModifiedBy>Himesh Dhungel</cp:lastModifiedBy>
  <cp:lastPrinted>2000-02-03T17:03:15Z</cp:lastPrinted>
  <cp:revision>0</cp:revision>
  <dc:subject/>
  <dc:title/>
</cp:coreProperties>
</file>