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visible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<sst xmlns="http://schemas.openxmlformats.org/spreadsheetml/2006/main" count="427" uniqueCount="132">
  <si>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</si>
  <si>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</si>
  <si>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</si>
  <si>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</si>
  <si>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</si>
  <si>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</si>
  <si>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</si>
  <si>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</si>
  <si>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</si>
  <si>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</si>
  <si>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</si>
  <si>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</si>
  <si>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</si>
  <si>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</si>
  <si>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</si>
  <si>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</si>
  <si>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</si>
  <si>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</si>
  <si>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</si>
  <si>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</si>
  <si>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</si>
  <si>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</si>
  <si>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</si>
  <si>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</si>
  <si>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</si>
  <si>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</si>
  <si>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</si>
  <si>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</si>
  <si>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</si>
  <si>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</si>
  <si>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</si>
  <si>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</si>
  <si>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</si>
  <si>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</si>
  <si>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</si>
  <si>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</si>
  <si>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</si>
  <si>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</si>
  <si>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</si>
  <si>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</si>
  <si>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</si>
  <si>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</si>
  <si>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</si>
  <si>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</si>
  <si>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</si>
  <si>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</si>
  <si>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</si>
  <si>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</si>
  <si>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</si>
  <si>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</si>
  <si>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</si>
  <si>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</si>
  <si>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</si>
  <si>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</si>
  <si>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</si>
  <si>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Freight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</si>
  <si>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</si>
  <si>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</si>
  <si>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</si>
  <si>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</si>
  <si>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</si>
  <si>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</si>
  <si>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</si>
  <si>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</si>
  <si>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</si>
  <si>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</si>
  <si>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</si>
  <si>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</si>
  <si>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</si>
  <si>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</si>
  <si>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</si>
  <si>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</si>
  <si>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</si>
  <si>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February 8,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</si>
  <si>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</si>
  <si>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</si>
  <si>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</si>
  <si>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</si>
  <si>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</si>
  <si>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</si>
  <si>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</si>
  <si>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</si>
  <si>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</si>
  <si>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</si>
  <si>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</si>
  <si>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</si>
  <si>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</si>
  <si>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</si>
  <si>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</si>
  <si>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</si>
  <si>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</si>
  <si>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</si>
  <si>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</si>
  <si>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</si>
  <si>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</si>
  <si>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</si>
  <si>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</si>
  <si>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</si>
  <si>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</si>
  <si>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</si>
  <si>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</si>
  <si>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</si>
  <si>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</si>
  <si>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</si>
  <si>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</si>
  <si>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</si>
  <si>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Peaker expenses to ENA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</si>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</sst>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2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-13905</v>
          </cell>
        </row>
        <row r="8">
          <cell r="G8">
            <v>17128.77</v>
          </cell>
        </row>
        <row r="9">
          <cell r="C9">
            <v>3961.591</v>
          </cell>
        </row>
        <row r="9">
          <cell r="G9">
            <v>7821.517</v>
          </cell>
        </row>
        <row r="10">
          <cell r="C10">
            <v>-3861</v>
          </cell>
        </row>
        <row r="10">
          <cell r="G10">
            <v>2056.681</v>
          </cell>
        </row>
        <row r="11">
          <cell r="C11">
            <v>2228</v>
          </cell>
        </row>
        <row r="11">
          <cell r="G11">
            <v>3731.523</v>
          </cell>
        </row>
        <row r="12">
          <cell r="C12">
            <v>0</v>
          </cell>
        </row>
        <row r="12">
          <cell r="G12">
            <v>2534.648</v>
          </cell>
        </row>
        <row r="13">
          <cell r="C13">
            <v>3612</v>
          </cell>
        </row>
        <row r="13">
          <cell r="G13">
            <v>5782.386</v>
          </cell>
        </row>
        <row r="14">
          <cell r="C14">
            <v>0</v>
          </cell>
        </row>
        <row r="14">
          <cell r="G14">
            <v>614.707</v>
          </cell>
        </row>
        <row r="15">
          <cell r="C15">
            <v>1082</v>
          </cell>
        </row>
        <row r="15">
          <cell r="G15">
            <v>2575.25</v>
          </cell>
        </row>
        <row r="16">
          <cell r="C16">
            <v>165</v>
          </cell>
        </row>
        <row r="16">
          <cell r="G16">
            <v>1588.5</v>
          </cell>
        </row>
        <row r="17">
          <cell r="C17">
            <v>-859</v>
          </cell>
        </row>
        <row r="17">
          <cell r="G17">
            <v>1424.542</v>
          </cell>
        </row>
        <row r="18">
          <cell r="C18">
            <v>0</v>
          </cell>
        </row>
        <row r="18">
          <cell r="G18">
            <v>767.231</v>
          </cell>
        </row>
        <row r="23">
          <cell r="C23">
            <v>0</v>
          </cell>
        </row>
        <row r="23">
          <cell r="G23">
            <v>27406.816</v>
          </cell>
        </row>
        <row r="24">
          <cell r="C24">
            <v>0</v>
          </cell>
        </row>
        <row r="24">
          <cell r="G24">
            <v>-22347.853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-13905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3857</v>
          </cell>
          <cell r="E11">
            <v>104.591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-3861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2228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-319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1581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2356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-6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1044</v>
          </cell>
          <cell r="E23">
            <v>0</v>
          </cell>
          <cell r="F23">
            <v>0</v>
          </cell>
          <cell r="G23">
            <v>38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165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-859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1802.648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272.542</v>
          </cell>
          <cell r="E18">
            <v>272.542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27406.816</v>
          </cell>
          <cell r="E24">
            <v>27406.816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17128.77</v>
      </c>
      <c r="E9" s="27" t="n">
        <f aca="false">C9-D9</f>
        <v>22871.23</v>
      </c>
      <c r="F9" s="26"/>
      <c r="G9" s="25" t="n">
        <f aca="false">+'Mgmt Summary'!G9</f>
        <v>-9507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-9507</v>
      </c>
      <c r="K9" s="29"/>
      <c r="L9" s="25" t="n">
        <f aca="false">+'Mgmt Summary'!L9</f>
        <v>0</v>
      </c>
      <c r="M9" s="26" t="n">
        <f aca="false">+'Mgmt Summary'!M9</f>
        <v>6767.77</v>
      </c>
      <c r="N9" s="26" t="n">
        <f aca="false">+'Mgmt Summary'!N9</f>
        <v>10361</v>
      </c>
      <c r="O9" s="28" t="n">
        <f aca="false">J9-K9-M9-N9-L9</f>
        <v>-26635.77</v>
      </c>
      <c r="P9" s="26"/>
      <c r="Q9" s="25" t="n">
        <f aca="false">+'Mgmt Summary'!Q9</f>
        <v>-49507</v>
      </c>
      <c r="R9" s="26"/>
      <c r="S9" s="26" t="n">
        <f aca="false">+'Mgmt Summary'!S9</f>
        <v>0</v>
      </c>
      <c r="T9" s="26" t="n">
        <f aca="false">+'Mgmt Summary'!T9</f>
        <v>0</v>
      </c>
      <c r="U9" s="26" t="n">
        <f aca="false">+'Mgmt Summary'!U9</f>
        <v>0</v>
      </c>
      <c r="V9" s="27" t="n">
        <f aca="false">ROUND(SUM(Q9:U9),0)</f>
        <v>-49507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7821.517</v>
      </c>
      <c r="E10" s="27" t="n">
        <f aca="false">C10-D10</f>
        <v>5928.483</v>
      </c>
      <c r="F10" s="26"/>
      <c r="G10" s="25" t="n">
        <f aca="false">+'Mgmt Summary'!G10</f>
        <v>3217.591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3217.591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3055</v>
      </c>
      <c r="O10" s="28" t="n">
        <f aca="false">J10-K10-M10-N10-L10</f>
        <v>-4603.926</v>
      </c>
      <c r="P10" s="26"/>
      <c r="Q10" s="25" t="n">
        <f aca="false">+'Mgmt Summary'!Q10</f>
        <v>-10532.409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-10532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2056.681</v>
      </c>
      <c r="E11" s="27" t="n">
        <f aca="false">C11-D11</f>
        <v>2943.319</v>
      </c>
      <c r="F11" s="26"/>
      <c r="G11" s="25" t="n">
        <f aca="false">+'Mgmt Summary'!G11</f>
        <v>-3746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-3746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804</v>
      </c>
      <c r="O11" s="28" t="n">
        <f aca="false">J11-K11-M11-N11-L11</f>
        <v>-5802.681</v>
      </c>
      <c r="P11" s="26"/>
      <c r="Q11" s="25" t="n">
        <f aca="false">+'Mgmt Summary'!Q11</f>
        <v>-8746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-8746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3731.523</v>
      </c>
      <c r="E12" s="27" t="n">
        <f aca="false">C12-D12</f>
        <v>4777.728</v>
      </c>
      <c r="F12" s="26"/>
      <c r="G12" s="25" t="n">
        <f aca="false">+'Mgmt Summary'!G12</f>
        <v>402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402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1923</v>
      </c>
      <c r="O12" s="28" t="n">
        <f aca="false">J12-K12-M12-N12-L12</f>
        <v>-3329.523</v>
      </c>
      <c r="P12" s="26"/>
      <c r="Q12" s="25" t="n">
        <f aca="false">+'Mgmt Summary'!Q12</f>
        <v>-8107.251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-8107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2534.648</v>
      </c>
      <c r="E13" s="27" t="n">
        <f aca="false">C13-D13</f>
        <v>2340.352</v>
      </c>
      <c r="F13" s="26"/>
      <c r="G13" s="25" t="n">
        <f aca="false">+'Mgmt Summary'!G13</f>
        <v>0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0</v>
      </c>
      <c r="K13" s="29"/>
      <c r="L13" s="25" t="n">
        <f aca="false">+'Mgmt Summary'!L13</f>
        <v>0</v>
      </c>
      <c r="M13" s="26" t="n">
        <f aca="false">+'Mgmt Summary'!M13</f>
        <v>1152.648</v>
      </c>
      <c r="N13" s="26" t="n">
        <f aca="false">+'Mgmt Summary'!N13</f>
        <v>732</v>
      </c>
      <c r="O13" s="28" t="n">
        <f aca="false">J13-K13-M13-N13-L13</f>
        <v>-1884.648</v>
      </c>
      <c r="P13" s="26"/>
      <c r="Q13" s="25" t="n">
        <f aca="false">+'Mgmt Summary'!Q13</f>
        <v>-4875</v>
      </c>
      <c r="R13" s="26"/>
      <c r="S13" s="26" t="n">
        <f aca="false">+'Mgmt Summary'!S13</f>
        <v>0</v>
      </c>
      <c r="T13" s="26" t="n">
        <f aca="false">+'Mgmt Summary'!T13</f>
        <v>650</v>
      </c>
      <c r="U13" s="26" t="n">
        <f aca="false">+'Mgmt Summary'!U13</f>
        <v>0</v>
      </c>
      <c r="V13" s="27" t="n">
        <f aca="false">ROUND(SUM(Q13:U13),0)</f>
        <v>-4225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5782.386</v>
      </c>
      <c r="E14" s="27" t="n">
        <f aca="false">C14-D14</f>
        <v>14217.614</v>
      </c>
      <c r="F14" s="26"/>
      <c r="G14" s="25" t="n">
        <f aca="false">+'Mgmt Summary'!G14</f>
        <v>6031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6031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2315</v>
      </c>
      <c r="O14" s="28" t="n">
        <f aca="false">J14-K14-M14-N14-L14</f>
        <v>248.614</v>
      </c>
      <c r="P14" s="26"/>
      <c r="Q14" s="25" t="n">
        <f aca="false">+'Mgmt Summary'!Q14</f>
        <v>-13969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-13969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614.707</v>
      </c>
      <c r="E15" s="27" t="n">
        <f aca="false">C15-D15</f>
        <v>-114.707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153</v>
      </c>
      <c r="O15" s="28" t="n">
        <f aca="false">J15-K15-M15-N15-L15</f>
        <v>-614.707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998.161</v>
      </c>
      <c r="E17" s="27" t="n">
        <f aca="false">C17-D17</f>
        <v>-998.161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464.792</v>
      </c>
      <c r="O17" s="28" t="n">
        <f aca="false">J17-K17-M17-N17-L17</f>
        <v>-1248.161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2575.25</v>
      </c>
      <c r="E21" s="27" t="n">
        <f aca="false">C21-D21</f>
        <v>424.75</v>
      </c>
      <c r="F21" s="26"/>
      <c r="G21" s="25" t="n">
        <f aca="false">+'Mgmt Summary'!G16</f>
        <v>1082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1082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1145</v>
      </c>
      <c r="O21" s="28" t="n">
        <f aca="false">J21-K21-M21-N21-L21</f>
        <v>-1493.25</v>
      </c>
      <c r="P21" s="26"/>
      <c r="Q21" s="25" t="n">
        <f aca="false">+'Mgmt Summary'!Q16</f>
        <v>-1918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-1918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1588.5</v>
      </c>
      <c r="E22" s="27" t="n">
        <f aca="false">C22-D22</f>
        <v>-175.5</v>
      </c>
      <c r="F22" s="26"/>
      <c r="G22" s="25" t="n">
        <f aca="false">+'Mgmt Summary'!G17</f>
        <v>165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165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779</v>
      </c>
      <c r="O22" s="28" t="n">
        <f aca="false">J22-K22-M22-N22-L22</f>
        <v>-1423.5</v>
      </c>
      <c r="P22" s="26"/>
      <c r="Q22" s="25" t="n">
        <f aca="false">+'Mgmt Summary'!Q17</f>
        <v>-1248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-1248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1424.542</v>
      </c>
      <c r="E23" s="27" t="n">
        <f aca="false">C23-D23</f>
        <v>-2283.043</v>
      </c>
      <c r="F23" s="26"/>
      <c r="G23" s="25" t="n">
        <f aca="false">+'Mgmt Summary'!G18</f>
        <v>-829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272.542</v>
      </c>
      <c r="N23" s="26" t="n">
        <f aca="false">+'Mgmt Summary'!N18</f>
        <v>561</v>
      </c>
      <c r="O23" s="28" t="e">
        <f aca="false">J23-K23-M23-N23-L23</f>
        <v>#REF!</v>
      </c>
      <c r="P23" s="26"/>
      <c r="Q23" s="25" t="n">
        <f aca="false">+'Mgmt Summary'!Q18</f>
        <v>29.5010000000002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30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5588.292</v>
      </c>
      <c r="E25" s="40" t="n">
        <f aca="false">SUM(E21:E24)</f>
        <v>-2033.793</v>
      </c>
      <c r="F25" s="26" t="n">
        <f aca="false">SUM(F19:F23)</f>
        <v>0</v>
      </c>
      <c r="G25" s="38" t="n">
        <f aca="false">SUM(G21:G24)</f>
        <v>418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2512.292</v>
      </c>
      <c r="N25" s="39" t="n">
        <f aca="false">SUM(N21:N24)</f>
        <v>2485</v>
      </c>
      <c r="O25" s="41" t="e">
        <f aca="false">SUM(O21:O24)</f>
        <v>#REF!</v>
      </c>
      <c r="P25" s="29"/>
      <c r="Q25" s="38" t="n">
        <f aca="false">SUM(Q21:Q24)</f>
        <v>-3136.499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-3136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27406.816</v>
      </c>
      <c r="E30" s="27" t="n">
        <f aca="false">C30-D30</f>
        <v>-27406.816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27406.816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-22347.853</v>
      </c>
      <c r="E31" s="27" t="n">
        <f aca="false">C31-D31</f>
        <v>22347.853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-22347.853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February 8,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-9507</v>
      </c>
      <c r="D8" s="91" t="n">
        <f aca="false">+'Mgmt Summary'!C9</f>
        <v>40000</v>
      </c>
      <c r="E8" s="92" t="n">
        <f aca="false">-D8+C8</f>
        <v>-49507</v>
      </c>
      <c r="F8" s="93"/>
      <c r="G8" s="90" t="n">
        <f aca="false">+Expenses!D9+'CapChrg-AllocExp'!K10+'CapChrg-AllocExp'!D10</f>
        <v>17128.77</v>
      </c>
      <c r="H8" s="91" t="n">
        <f aca="false">+Expenses!E9+'CapChrg-AllocExp'!L10+'CapChrg-AllocExp'!E10</f>
        <v>17128.77</v>
      </c>
      <c r="I8" s="92" t="n">
        <f aca="false">+H8-G8</f>
        <v>0</v>
      </c>
      <c r="J8" s="93"/>
      <c r="K8" s="90" t="n">
        <f aca="false">+C8-G8</f>
        <v>-26635.77</v>
      </c>
      <c r="L8" s="91" t="n">
        <f aca="false">D8-H8</f>
        <v>22871.23</v>
      </c>
      <c r="M8" s="92" t="n">
        <f aca="false">K8-L8</f>
        <v>-49507</v>
      </c>
      <c r="N8" s="94"/>
      <c r="O8" s="90" t="n">
        <f aca="false">+C8-'[1]QTD Mgmt Summary'!C8</f>
        <v>4398</v>
      </c>
      <c r="P8" s="91" t="n">
        <f aca="false">-G8+'[1]QTD Mgmt Summary'!G8</f>
        <v>0</v>
      </c>
      <c r="Q8" s="92" t="n">
        <f aca="false">+O8+P8</f>
        <v>4398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3217.591</v>
      </c>
      <c r="D9" s="91" t="n">
        <f aca="false">+'Mgmt Summary'!C10</f>
        <v>13750</v>
      </c>
      <c r="E9" s="92" t="n">
        <f aca="false">-D9+C9</f>
        <v>-10532.409</v>
      </c>
      <c r="F9" s="93"/>
      <c r="G9" s="90" t="n">
        <f aca="false">+Expenses!D10+'CapChrg-AllocExp'!K11+'CapChrg-AllocExp'!D11</f>
        <v>7821.517</v>
      </c>
      <c r="H9" s="91" t="n">
        <f aca="false">+Expenses!E10+'CapChrg-AllocExp'!L11+'CapChrg-AllocExp'!E11</f>
        <v>7821.517</v>
      </c>
      <c r="I9" s="92" t="n">
        <f aca="false">+H9-G9</f>
        <v>0</v>
      </c>
      <c r="J9" s="93"/>
      <c r="K9" s="90" t="n">
        <f aca="false">C9-G9</f>
        <v>-4603.926</v>
      </c>
      <c r="L9" s="91" t="n">
        <f aca="false">D9-H9</f>
        <v>5928.483</v>
      </c>
      <c r="M9" s="92" t="n">
        <f aca="false">K9-L9</f>
        <v>-10532.409</v>
      </c>
      <c r="N9" s="94"/>
      <c r="O9" s="90" t="n">
        <f aca="false">+C9-'[1]QTD Mgmt Summary'!C9</f>
        <v>-744</v>
      </c>
      <c r="P9" s="91" t="n">
        <f aca="false">-G9+'[1]QTD Mgmt Summary'!G9</f>
        <v>0</v>
      </c>
      <c r="Q9" s="92" t="n">
        <f aca="false">+O9+P9</f>
        <v>-744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-3746</v>
      </c>
      <c r="D10" s="91" t="n">
        <f aca="false">+'Mgmt Summary'!C11</f>
        <v>5000</v>
      </c>
      <c r="E10" s="92" t="n">
        <f aca="false">-D10+C10</f>
        <v>-8746</v>
      </c>
      <c r="F10" s="93"/>
      <c r="G10" s="90" t="n">
        <f aca="false">+Expenses!D11+'CapChrg-AllocExp'!K12+'CapChrg-AllocExp'!D12</f>
        <v>2056.681</v>
      </c>
      <c r="H10" s="91" t="n">
        <f aca="false">+Expenses!E11+'CapChrg-AllocExp'!L12+'CapChrg-AllocExp'!E12</f>
        <v>2056.681</v>
      </c>
      <c r="I10" s="92" t="n">
        <f aca="false">+H10-G10</f>
        <v>0</v>
      </c>
      <c r="J10" s="93"/>
      <c r="K10" s="90" t="n">
        <f aca="false">C10-G10</f>
        <v>-5802.681</v>
      </c>
      <c r="L10" s="91" t="n">
        <f aca="false">D10-H10</f>
        <v>2943.319</v>
      </c>
      <c r="M10" s="92" t="n">
        <f aca="false">K10-L10</f>
        <v>-8746</v>
      </c>
      <c r="N10" s="94"/>
      <c r="O10" s="90" t="n">
        <f aca="false">+C10-'[1]QTD Mgmt Summary'!C10</f>
        <v>115</v>
      </c>
      <c r="P10" s="91" t="n">
        <f aca="false">-G10+'[1]QTD Mgmt Summary'!G10</f>
        <v>0</v>
      </c>
      <c r="Q10" s="92" t="n">
        <f aca="false">+O10+P10</f>
        <v>115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402</v>
      </c>
      <c r="D11" s="91" t="n">
        <f aca="false">+'Mgmt Summary'!C12</f>
        <v>8509.251</v>
      </c>
      <c r="E11" s="92" t="n">
        <f aca="false">-D11+C11</f>
        <v>-8107.251</v>
      </c>
      <c r="F11" s="93"/>
      <c r="G11" s="90" t="n">
        <f aca="false">+Expenses!D12+'CapChrg-AllocExp'!K13+'CapChrg-AllocExp'!D13</f>
        <v>3731.523</v>
      </c>
      <c r="H11" s="91" t="n">
        <f aca="false">+Expenses!E12+'CapChrg-AllocExp'!L13+'CapChrg-AllocExp'!E13</f>
        <v>3731.523</v>
      </c>
      <c r="I11" s="92" t="n">
        <f aca="false">+H11-G11</f>
        <v>0</v>
      </c>
      <c r="J11" s="93"/>
      <c r="K11" s="90" t="n">
        <f aca="false">C11-G11</f>
        <v>-3329.523</v>
      </c>
      <c r="L11" s="91" t="n">
        <f aca="false">D11-H11</f>
        <v>4777.728</v>
      </c>
      <c r="M11" s="92" t="n">
        <f aca="false">K11-L11</f>
        <v>-8107.251</v>
      </c>
      <c r="N11" s="94"/>
      <c r="O11" s="90" t="n">
        <f aca="false">+C11-'[1]QTD Mgmt Summary'!C11</f>
        <v>-1826</v>
      </c>
      <c r="P11" s="91" t="n">
        <f aca="false">-G11+'[1]QTD Mgmt Summary'!G11</f>
        <v>0</v>
      </c>
      <c r="Q11" s="92" t="n">
        <f aca="false">+O11+P11</f>
        <v>-1826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0</v>
      </c>
      <c r="D12" s="91" t="n">
        <f aca="false">+'Mgmt Summary'!C13</f>
        <v>4875</v>
      </c>
      <c r="E12" s="92" t="n">
        <f aca="false">-D12+C12</f>
        <v>-4875</v>
      </c>
      <c r="F12" s="93"/>
      <c r="G12" s="90" t="n">
        <f aca="false">+Expenses!D13+'CapChrg-AllocExp'!K14+'CapChrg-AllocExp'!D14</f>
        <v>1884.648</v>
      </c>
      <c r="H12" s="91" t="n">
        <f aca="false">+Expenses!E13+'CapChrg-AllocExp'!L14+'CapChrg-AllocExp'!E14</f>
        <v>2534.648</v>
      </c>
      <c r="I12" s="92" t="n">
        <f aca="false">+H12-G12</f>
        <v>650</v>
      </c>
      <c r="J12" s="93"/>
      <c r="K12" s="90" t="n">
        <f aca="false">C12-G12</f>
        <v>-1884.648</v>
      </c>
      <c r="L12" s="91" t="n">
        <f aca="false">D12-H12</f>
        <v>2340.352</v>
      </c>
      <c r="M12" s="92" t="n">
        <f aca="false">K12-L12</f>
        <v>-4225</v>
      </c>
      <c r="N12" s="94"/>
      <c r="O12" s="90" t="n">
        <f aca="false">+C12-'[1]QTD Mgmt Summary'!C12</f>
        <v>0</v>
      </c>
      <c r="P12" s="91" t="n">
        <f aca="false">-G12+'[1]QTD Mgmt Summary'!G12</f>
        <v>650</v>
      </c>
      <c r="Q12" s="92" t="n">
        <f aca="false">+O12+P12</f>
        <v>650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6031</v>
      </c>
      <c r="D13" s="91" t="n">
        <f aca="false">+'Mgmt Summary'!C14</f>
        <v>20000</v>
      </c>
      <c r="E13" s="92" t="n">
        <f aca="false">-D13+C13</f>
        <v>-13969</v>
      </c>
      <c r="F13" s="93"/>
      <c r="G13" s="90" t="n">
        <f aca="false">+Expenses!D14+'CapChrg-AllocExp'!K15+'CapChrg-AllocExp'!D15</f>
        <v>5782.386</v>
      </c>
      <c r="H13" s="91" t="n">
        <f aca="false">+Expenses!E14+'CapChrg-AllocExp'!L15+'CapChrg-AllocExp'!E15</f>
        <v>5782.386</v>
      </c>
      <c r="I13" s="92" t="n">
        <f aca="false">+H13-G13</f>
        <v>0</v>
      </c>
      <c r="J13" s="93"/>
      <c r="K13" s="90" t="n">
        <f aca="false">C13-G13</f>
        <v>248.614</v>
      </c>
      <c r="L13" s="91" t="n">
        <f aca="false">D13-H13</f>
        <v>14217.614</v>
      </c>
      <c r="M13" s="92" t="n">
        <f aca="false">K13-L13</f>
        <v>-13969</v>
      </c>
      <c r="N13" s="94"/>
      <c r="O13" s="90" t="n">
        <f aca="false">+C13-'[1]QTD Mgmt Summary'!C13</f>
        <v>2419</v>
      </c>
      <c r="P13" s="95" t="n">
        <f aca="false">(-G13+'[1]QTD Mgmt Summary'!G13)*0</f>
        <v>0</v>
      </c>
      <c r="Q13" s="92" t="n">
        <f aca="false">+O13+P13</f>
        <v>2419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55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614.707</v>
      </c>
      <c r="H14" s="91" t="n">
        <f aca="false">+Expenses!E15+'CapChrg-AllocExp'!L16+'CapChrg-AllocExp'!E16</f>
        <v>614.707</v>
      </c>
      <c r="I14" s="92" t="n">
        <f aca="false">+H14-G14</f>
        <v>0</v>
      </c>
      <c r="J14" s="93"/>
      <c r="K14" s="90" t="n">
        <f aca="false">C14-G14</f>
        <v>-614.707</v>
      </c>
      <c r="L14" s="91" t="n">
        <f aca="false">D14-H14</f>
        <v>-114.707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1082</v>
      </c>
      <c r="D15" s="91" t="n">
        <f aca="false">+'Mgmt Summary'!C16</f>
        <v>3000</v>
      </c>
      <c r="E15" s="92" t="n">
        <f aca="false">-D15+C15</f>
        <v>-1918</v>
      </c>
      <c r="F15" s="93"/>
      <c r="G15" s="90" t="n">
        <f aca="false">+Expenses!D16+'CapChrg-AllocExp'!K17+'CapChrg-AllocExp'!D17</f>
        <v>2575.25</v>
      </c>
      <c r="H15" s="91" t="n">
        <f aca="false">+Expenses!E16+'CapChrg-AllocExp'!L17+'CapChrg-AllocExp'!E17</f>
        <v>2575.25</v>
      </c>
      <c r="I15" s="92" t="n">
        <f aca="false">+H15-G15</f>
        <v>0</v>
      </c>
      <c r="J15" s="93"/>
      <c r="K15" s="90" t="n">
        <f aca="false">C15-G15</f>
        <v>-1493.25</v>
      </c>
      <c r="L15" s="91" t="n">
        <f aca="false">D15-H15</f>
        <v>424.75</v>
      </c>
      <c r="M15" s="92" t="n">
        <f aca="false">K15-L15</f>
        <v>-1918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165</v>
      </c>
      <c r="D16" s="91" t="n">
        <f aca="false">+'Mgmt Summary'!C17</f>
        <v>1413</v>
      </c>
      <c r="E16" s="92" t="n">
        <f aca="false">-D16+C16</f>
        <v>-1248</v>
      </c>
      <c r="F16" s="93"/>
      <c r="G16" s="90" t="n">
        <f aca="false">+Expenses!D17+'CapChrg-AllocExp'!K18+'CapChrg-AllocExp'!D18</f>
        <v>1588.5</v>
      </c>
      <c r="H16" s="91" t="n">
        <f aca="false">+Expenses!E17+'CapChrg-AllocExp'!L18+'CapChrg-AllocExp'!E18</f>
        <v>1588.5</v>
      </c>
      <c r="I16" s="92" t="n">
        <f aca="false">+H16-G16</f>
        <v>0</v>
      </c>
      <c r="J16" s="93"/>
      <c r="K16" s="90" t="n">
        <f aca="false">C16-G16</f>
        <v>-1423.5</v>
      </c>
      <c r="L16" s="91" t="n">
        <f aca="false">D16-H16</f>
        <v>-175.5</v>
      </c>
      <c r="M16" s="92" t="n">
        <f aca="false">K16-L16</f>
        <v>-1248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-829</v>
      </c>
      <c r="D17" s="91" t="n">
        <f aca="false">+'Mgmt Summary'!C18</f>
        <v>-858.501</v>
      </c>
      <c r="E17" s="92" t="n">
        <f aca="false">-D17+C17</f>
        <v>29.5010000000002</v>
      </c>
      <c r="F17" s="93"/>
      <c r="G17" s="90" t="n">
        <f aca="false">+Expenses!D18+'CapChrg-AllocExp'!K19+'CapChrg-AllocExp'!D19</f>
        <v>1424.542</v>
      </c>
      <c r="H17" s="91" t="n">
        <f aca="false">+Expenses!E18+'CapChrg-AllocExp'!L19+'CapChrg-AllocExp'!E19</f>
        <v>1424.542</v>
      </c>
      <c r="I17" s="92" t="n">
        <f aca="false">+H17-G17</f>
        <v>0</v>
      </c>
      <c r="J17" s="93"/>
      <c r="K17" s="90" t="n">
        <f aca="false">C17-G17</f>
        <v>-2253.542</v>
      </c>
      <c r="L17" s="91" t="n">
        <f aca="false">D17-H17</f>
        <v>-2283.043</v>
      </c>
      <c r="M17" s="92" t="n">
        <f aca="false">K17-L17</f>
        <v>29.5010000000002</v>
      </c>
      <c r="N17" s="94"/>
      <c r="O17" s="90" t="n">
        <f aca="false">+C17-'[1]QTD Mgmt Summary'!C17</f>
        <v>30</v>
      </c>
      <c r="P17" s="91" t="n">
        <f aca="false">-G17+'[1]QTD Mgmt Summary'!G17</f>
        <v>0</v>
      </c>
      <c r="Q17" s="92" t="n">
        <f aca="false">+O17+P17</f>
        <v>30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56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767.231</v>
      </c>
      <c r="H18" s="91" t="n">
        <f aca="false">+Expenses!E19+'CapChrg-AllocExp'!L20+'CapChrg-AllocExp'!E20</f>
        <v>767.231</v>
      </c>
      <c r="I18" s="92" t="n">
        <f aca="false">+H18-G18</f>
        <v>0</v>
      </c>
      <c r="J18" s="93"/>
      <c r="K18" s="90" t="n">
        <f aca="false">C18-G18</f>
        <v>-767.231</v>
      </c>
      <c r="L18" s="91" t="n">
        <f aca="false">D18-H18</f>
        <v>-767.231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1248.161</v>
      </c>
      <c r="H19" s="91" t="n">
        <f aca="false">+Expenses!E20+'CapChrg-AllocExp'!L21</f>
        <v>998.161</v>
      </c>
      <c r="I19" s="92" t="n">
        <f aca="false">+H19-G19</f>
        <v>-250</v>
      </c>
      <c r="J19" s="93"/>
      <c r="K19" s="90" t="n">
        <f aca="false">C19-G19</f>
        <v>-1248.161</v>
      </c>
      <c r="L19" s="91" t="n">
        <f aca="false">D19-H19</f>
        <v>-998.161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-3184.409</v>
      </c>
      <c r="D21" s="105" t="n">
        <f aca="false">SUM(D8:D20)</f>
        <v>96188.75</v>
      </c>
      <c r="E21" s="106" t="n">
        <f aca="false">SUM(E8:E20)</f>
        <v>-99373.159</v>
      </c>
      <c r="F21" s="107"/>
      <c r="G21" s="104" t="n">
        <f aca="false">SUM(G8:G20)</f>
        <v>46623.916</v>
      </c>
      <c r="H21" s="105" t="n">
        <f aca="false">SUM(H8:H20)</f>
        <v>47023.916</v>
      </c>
      <c r="I21" s="106" t="n">
        <f aca="false">SUM(I8:I20)</f>
        <v>400</v>
      </c>
      <c r="J21" s="107"/>
      <c r="K21" s="104" t="n">
        <f aca="false">SUM(K8:K20)</f>
        <v>-49808.325</v>
      </c>
      <c r="L21" s="105" t="n">
        <f aca="false">SUM(L8:L20)</f>
        <v>49164.834</v>
      </c>
      <c r="M21" s="106" t="n">
        <f aca="false">SUM(M8:M20)</f>
        <v>-98973.159</v>
      </c>
      <c r="N21" s="108"/>
      <c r="O21" s="104" t="n">
        <f aca="false">SUM(O8:O20)</f>
        <v>4392</v>
      </c>
      <c r="P21" s="105" t="n">
        <f aca="false">SUM(P8:P20)</f>
        <v>650</v>
      </c>
      <c r="Q21" s="106" t="n">
        <f aca="false">SUM(Q8:Q20)</f>
        <v>5042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27406.816</v>
      </c>
      <c r="H23" s="91" t="n">
        <f aca="false">+'Mgmt Summary'!D24</f>
        <v>27406.816</v>
      </c>
      <c r="I23" s="92" t="n">
        <f aca="false">+H23-G23</f>
        <v>0</v>
      </c>
      <c r="J23" s="93"/>
      <c r="K23" s="90" t="n">
        <f aca="false">C23-G23</f>
        <v>-27406.816</v>
      </c>
      <c r="L23" s="91" t="n">
        <f aca="false">D23-H23</f>
        <v>-27406.816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-22347.853</v>
      </c>
      <c r="H24" s="91" t="n">
        <f aca="false">+'Mgmt Summary'!D25</f>
        <v>-22347.853</v>
      </c>
      <c r="I24" s="92" t="n">
        <f aca="false">+H24-G24</f>
        <v>0</v>
      </c>
      <c r="J24" s="93"/>
      <c r="K24" s="90" t="n">
        <f aca="false">C24-G24</f>
        <v>22347.853</v>
      </c>
      <c r="L24" s="91" t="n">
        <f aca="false">D24-H24</f>
        <v>22347.853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-3684.409</v>
      </c>
      <c r="D28" s="105" t="n">
        <f aca="false">SUM(D21:D26)</f>
        <v>95688.75</v>
      </c>
      <c r="E28" s="106" t="n">
        <f aca="false">SUM(E21:E26)</f>
        <v>-99373.159</v>
      </c>
      <c r="F28" s="107"/>
      <c r="G28" s="104" t="n">
        <f aca="false">SUM(G21:G26)</f>
        <v>50299.392</v>
      </c>
      <c r="H28" s="105" t="n">
        <f aca="false">SUM(H21:H26)</f>
        <v>50699.392</v>
      </c>
      <c r="I28" s="106" t="n">
        <f aca="false">SUM(I21:I26)</f>
        <v>400</v>
      </c>
      <c r="J28" s="107"/>
      <c r="K28" s="104" t="n">
        <f aca="false">SUM(K21:K26)</f>
        <v>-53983.801</v>
      </c>
      <c r="L28" s="105" t="n">
        <f aca="false">SUM(L21:L26)</f>
        <v>44989.358</v>
      </c>
      <c r="M28" s="106" t="n">
        <f aca="false">SUM(M21:M26)</f>
        <v>-98973.159</v>
      </c>
      <c r="N28" s="108"/>
      <c r="O28" s="104" t="n">
        <f aca="false">SUM(O21:O26)</f>
        <v>4392</v>
      </c>
      <c r="P28" s="105" t="n">
        <f aca="false">SUM(P21:P26)</f>
        <v>650</v>
      </c>
      <c r="Q28" s="106" t="n">
        <f aca="false">SUM(Q21:Q26)</f>
        <v>5042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-3684.409</v>
      </c>
      <c r="D32" s="114" t="n">
        <f aca="false">+D28-D30</f>
        <v>95688.75</v>
      </c>
      <c r="E32" s="115" t="n">
        <f aca="false">+E28-E30</f>
        <v>-99373.159</v>
      </c>
      <c r="F32" s="116"/>
      <c r="G32" s="113" t="n">
        <f aca="false">SUM(G28:G30)</f>
        <v>50607.392</v>
      </c>
      <c r="H32" s="114" t="n">
        <f aca="false">SUM(H28:H30)</f>
        <v>51007.392</v>
      </c>
      <c r="I32" s="115" t="n">
        <f aca="false">SUM(I28:I30)</f>
        <v>400</v>
      </c>
      <c r="J32" s="116"/>
      <c r="K32" s="113" t="n">
        <f aca="false">SUM(K28:K30)</f>
        <v>-54291.801</v>
      </c>
      <c r="L32" s="114" t="n">
        <f aca="false">SUM(L28:L30)</f>
        <v>44681.358</v>
      </c>
      <c r="M32" s="115" t="n">
        <f aca="false">SUM(M28:M30)</f>
        <v>-98973.159</v>
      </c>
      <c r="N32" s="108"/>
      <c r="O32" s="113" t="n">
        <f aca="false">SUM(O28:O30)</f>
        <v>4392</v>
      </c>
      <c r="P32" s="114" t="n">
        <f aca="false">SUM(P28:P30)</f>
        <v>650</v>
      </c>
      <c r="Q32" s="115" t="n">
        <f aca="false">SUM(Q28:Q30)</f>
        <v>5042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57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58</v>
      </c>
      <c r="D37" s="119"/>
      <c r="E37" s="120"/>
      <c r="G37" s="118" t="s">
        <v>59</v>
      </c>
      <c r="H37" s="119"/>
      <c r="I37" s="119"/>
      <c r="J37" s="120"/>
    </row>
    <row r="38" customFormat="false" ht="12.75" hidden="true" customHeight="false" outlineLevel="0" collapsed="false">
      <c r="C38" s="121" t="s">
        <v>60</v>
      </c>
      <c r="D38" s="122"/>
      <c r="E38" s="123" t="n">
        <f aca="false">+'GM-WeeklyChnge'!C32</f>
        <v>4362</v>
      </c>
      <c r="G38" s="121" t="s">
        <v>61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62</v>
      </c>
      <c r="D39" s="122"/>
      <c r="E39" s="123" t="n">
        <f aca="false">+'GM-WeeklyChnge'!D32</f>
        <v>0</v>
      </c>
      <c r="G39" s="121" t="s">
        <v>63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650</v>
      </c>
      <c r="J39" s="126"/>
    </row>
    <row r="40" customFormat="false" ht="12.75" hidden="true" customHeight="false" outlineLevel="0" collapsed="false">
      <c r="C40" s="121" t="s">
        <v>64</v>
      </c>
      <c r="D40" s="122"/>
      <c r="E40" s="123" t="n">
        <f aca="false">+'GM-WeeklyChnge'!E32+'GM-WeeklyChnge'!F32+'GM-WeeklyChnge'!G32</f>
        <v>30</v>
      </c>
      <c r="G40" s="121" t="s">
        <v>65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66</v>
      </c>
      <c r="D42" s="133"/>
      <c r="E42" s="134" t="n">
        <f aca="false">SUM(E38:E41)</f>
        <v>4392</v>
      </c>
      <c r="G42" s="132" t="s">
        <v>66</v>
      </c>
      <c r="H42" s="133"/>
      <c r="I42" s="135" t="n">
        <f aca="false">SUM(I38:I41)</f>
        <v>342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67</v>
      </c>
      <c r="D44" s="119"/>
      <c r="E44" s="120"/>
      <c r="G44" s="118" t="s">
        <v>68</v>
      </c>
      <c r="H44" s="119"/>
      <c r="I44" s="119"/>
      <c r="J44" s="120"/>
    </row>
    <row r="45" customFormat="false" ht="12.75" hidden="true" customHeight="false" outlineLevel="0" collapsed="false">
      <c r="C45" s="121" t="s">
        <v>69</v>
      </c>
      <c r="D45" s="122"/>
      <c r="E45" s="123" t="n">
        <f aca="false">+[1]GrossMargin!$I$32</f>
        <v>0</v>
      </c>
      <c r="G45" s="121" t="s">
        <v>69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70</v>
      </c>
      <c r="D46" s="122"/>
      <c r="E46" s="123" t="n">
        <f aca="false">+GrossMargin!I33</f>
        <v>-3684.409</v>
      </c>
      <c r="G46" s="121" t="s">
        <v>70</v>
      </c>
      <c r="H46" s="122"/>
      <c r="I46" s="124" t="n">
        <f aca="false">+G32</f>
        <v>50607.392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71</v>
      </c>
      <c r="D48" s="133"/>
      <c r="E48" s="134" t="n">
        <f aca="false">+E46-E45</f>
        <v>-3684.409</v>
      </c>
      <c r="G48" s="132" t="s">
        <v>71</v>
      </c>
      <c r="H48" s="133"/>
      <c r="I48" s="135" t="n">
        <f aca="false">+I46-I45</f>
        <v>50607.392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17128.77</v>
      </c>
      <c r="E9" s="27" t="n">
        <f aca="false">C9-D9</f>
        <v>22871.23</v>
      </c>
      <c r="F9" s="26"/>
      <c r="G9" s="25" t="n">
        <f aca="false">GrossMargin!I10</f>
        <v>-9507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-9507</v>
      </c>
      <c r="K9" s="29"/>
      <c r="L9" s="25" t="n">
        <f aca="false">'CapChrg-AllocExp'!D10</f>
        <v>0</v>
      </c>
      <c r="M9" s="26" t="n">
        <f aca="false">Expenses!D9</f>
        <v>6767.77</v>
      </c>
      <c r="N9" s="26" t="n">
        <f aca="false">'CapChrg-AllocExp'!K10</f>
        <v>10361</v>
      </c>
      <c r="O9" s="28" t="n">
        <f aca="false">J9-K9-M9-N9-L9</f>
        <v>-26635.77</v>
      </c>
      <c r="P9" s="26"/>
      <c r="Q9" s="25" t="n">
        <f aca="false">+J9-C9</f>
        <v>-49507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-49507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7821.517</v>
      </c>
      <c r="E10" s="27" t="n">
        <f aca="false">C10-D10</f>
        <v>5928.483</v>
      </c>
      <c r="F10" s="26"/>
      <c r="G10" s="25" t="n">
        <f aca="false">GrossMargin!I11</f>
        <v>3217.591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3217.591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3055</v>
      </c>
      <c r="O10" s="28" t="n">
        <f aca="false">J10-K10-M10-N10-L10</f>
        <v>-4603.926</v>
      </c>
      <c r="P10" s="26"/>
      <c r="Q10" s="25" t="n">
        <f aca="false">+J10-C10</f>
        <v>-10532.409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-10532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2056.681</v>
      </c>
      <c r="E11" s="27" t="n">
        <f aca="false">C11-D11</f>
        <v>2943.319</v>
      </c>
      <c r="F11" s="26"/>
      <c r="G11" s="25" t="n">
        <f aca="false">GrossMargin!I12</f>
        <v>-3746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-3746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804</v>
      </c>
      <c r="O11" s="28" t="n">
        <f aca="false">J11-K11-M11-N11-L11</f>
        <v>-5802.681</v>
      </c>
      <c r="P11" s="26"/>
      <c r="Q11" s="25" t="n">
        <f aca="false">+J11-C11</f>
        <v>-8746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-8746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3731.523</v>
      </c>
      <c r="E12" s="27" t="n">
        <f aca="false">C12-D12</f>
        <v>4777.728</v>
      </c>
      <c r="F12" s="26"/>
      <c r="G12" s="25" t="n">
        <f aca="false">GrossMargin!I13</f>
        <v>402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402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1923</v>
      </c>
      <c r="O12" s="28" t="n">
        <f aca="false">J12-K12-M12-N12-L12</f>
        <v>-3329.523</v>
      </c>
      <c r="P12" s="26"/>
      <c r="Q12" s="25" t="n">
        <f aca="false">+J12-C12</f>
        <v>-8107.251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-8107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2534.648</v>
      </c>
      <c r="E13" s="27" t="n">
        <f aca="false">C13-D13</f>
        <v>2340.352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n">
        <f aca="false">Expenses!D13</f>
        <v>1152.648</v>
      </c>
      <c r="N13" s="26" t="n">
        <f aca="false">'CapChrg-AllocExp'!K14</f>
        <v>732</v>
      </c>
      <c r="O13" s="28" t="n">
        <f aca="false">J13-K13-M13-N13-L13</f>
        <v>-1884.648</v>
      </c>
      <c r="P13" s="26"/>
      <c r="Q13" s="25" t="n">
        <f aca="false">+J13-C13</f>
        <v>-4875</v>
      </c>
      <c r="R13" s="26"/>
      <c r="S13" s="26" t="n">
        <f aca="false">'CapChrg-AllocExp'!F14</f>
        <v>0</v>
      </c>
      <c r="T13" s="26" t="n">
        <f aca="false">Expenses!F13</f>
        <v>650</v>
      </c>
      <c r="U13" s="26" t="n">
        <f aca="false">'CapChrg-AllocExp'!M14</f>
        <v>0</v>
      </c>
      <c r="V13" s="27" t="n">
        <f aca="false">ROUND(SUM(Q13:U13),0)</f>
        <v>-4225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5782.386</v>
      </c>
      <c r="E14" s="27" t="n">
        <f aca="false">C14-D14</f>
        <v>14217.614</v>
      </c>
      <c r="F14" s="26"/>
      <c r="G14" s="25" t="n">
        <f aca="false">+GrossMargin!I21</f>
        <v>6031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6031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2315</v>
      </c>
      <c r="O14" s="28" t="n">
        <f aca="false">J14-K14-M14-N14-L14</f>
        <v>248.614</v>
      </c>
      <c r="P14" s="26"/>
      <c r="Q14" s="25" t="n">
        <f aca="false">+J14-C14</f>
        <v>-13969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-13969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55</v>
      </c>
      <c r="B15" s="32"/>
      <c r="C15" s="25" t="n">
        <f aca="false">+GrossMargin!M22</f>
        <v>500</v>
      </c>
      <c r="D15" s="26" t="n">
        <f aca="false">+Expenses!E15+'CapChrg-AllocExp'!E16+'CapChrg-AllocExp'!L16</f>
        <v>614.707</v>
      </c>
      <c r="E15" s="27" t="n">
        <f aca="false">C15-D15</f>
        <v>-114.707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153</v>
      </c>
      <c r="O15" s="28" t="n">
        <f aca="false">J15-K15-M15-N15-L15</f>
        <v>-614.707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2575.25</v>
      </c>
      <c r="E16" s="27" t="n">
        <f aca="false">C16-D16</f>
        <v>424.75</v>
      </c>
      <c r="F16" s="26"/>
      <c r="G16" s="25" t="n">
        <f aca="false">+GrossMargin!I23</f>
        <v>1082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1082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1145</v>
      </c>
      <c r="O16" s="28" t="n">
        <f aca="false">J16-K16-M16-N16-L16</f>
        <v>-1493.25</v>
      </c>
      <c r="P16" s="26"/>
      <c r="Q16" s="25" t="n">
        <f aca="false">+J16-C16</f>
        <v>-1918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-1918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1588.5</v>
      </c>
      <c r="E17" s="27" t="n">
        <f aca="false">C17-D17</f>
        <v>-175.5</v>
      </c>
      <c r="F17" s="26"/>
      <c r="G17" s="25" t="n">
        <f aca="false">+GrossMargin!I24</f>
        <v>165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165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779</v>
      </c>
      <c r="O17" s="28" t="n">
        <f aca="false">J17-K17-M17-N17-L17</f>
        <v>-1423.5</v>
      </c>
      <c r="P17" s="26"/>
      <c r="Q17" s="25" t="n">
        <f aca="false">+J17-C17</f>
        <v>-1248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-1248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1424.542</v>
      </c>
      <c r="E18" s="27" t="n">
        <f aca="false">C18-D18</f>
        <v>-2283.043</v>
      </c>
      <c r="F18" s="26"/>
      <c r="G18" s="25" t="n">
        <f aca="false">+GrossMargin!I25</f>
        <v>-829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-829</v>
      </c>
      <c r="K18" s="29"/>
      <c r="L18" s="25" t="n">
        <f aca="false">+'CapChrg-AllocExp'!D19</f>
        <v>591</v>
      </c>
      <c r="M18" s="26" t="n">
        <f aca="false">Expenses!D18</f>
        <v>272.542</v>
      </c>
      <c r="N18" s="26" t="n">
        <f aca="false">+'CapChrg-AllocExp'!K19</f>
        <v>561</v>
      </c>
      <c r="O18" s="28" t="n">
        <f aca="false">J18-K18-M18-N18-L18</f>
        <v>-2253.542</v>
      </c>
      <c r="P18" s="26"/>
      <c r="Q18" s="25" t="n">
        <f aca="false">+J18-C18</f>
        <v>29.5010000000002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30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56</v>
      </c>
      <c r="B19" s="32"/>
      <c r="C19" s="25" t="n">
        <f aca="false">+GrossMargin!M26</f>
        <v>0</v>
      </c>
      <c r="D19" s="26" t="n">
        <f aca="false">+Expenses!E19+'CapChrg-AllocExp'!E20+'CapChrg-AllocExp'!L20</f>
        <v>767.231</v>
      </c>
      <c r="E19" s="27" t="n">
        <f aca="false">C19-D19</f>
        <v>-767.231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55.061</v>
      </c>
      <c r="O19" s="28" t="n">
        <f aca="false">J19-K19-M19-N19-L19</f>
        <v>-767.231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998.161</v>
      </c>
      <c r="E20" s="27" t="n">
        <f aca="false">C20-D20</f>
        <v>-998.161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464.792</v>
      </c>
      <c r="O20" s="28" t="n">
        <f aca="false">J20-K20-M20-N20-L20</f>
        <v>-1248.161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47023.916</v>
      </c>
      <c r="E22" s="40" t="n">
        <f aca="false">SUM(E9:E21)</f>
        <v>49164.834</v>
      </c>
      <c r="F22" s="26"/>
      <c r="G22" s="38" t="n">
        <f aca="false">SUM(G9:G21)</f>
        <v>-3184.409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-3184.409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22892.576</v>
      </c>
      <c r="N22" s="39" t="n">
        <f aca="false">SUM(N9:N21)</f>
        <v>22347.853</v>
      </c>
      <c r="O22" s="41" t="n">
        <f aca="false">SUM(O9:O21)</f>
        <v>-49808.325</v>
      </c>
      <c r="P22" s="29"/>
      <c r="Q22" s="38" t="n">
        <f aca="false">SUM(Q9:Q21)</f>
        <v>-99373.159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400</v>
      </c>
      <c r="U22" s="39" t="n">
        <f aca="false">SUM(U9:U21)</f>
        <v>0</v>
      </c>
      <c r="V22" s="40" t="n">
        <f aca="false">SUM(V9:V21)</f>
        <v>-98972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27406.816</v>
      </c>
      <c r="E24" s="27" t="n">
        <f aca="false">C24-D24</f>
        <v>-27406.816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27406.816</v>
      </c>
      <c r="N24" s="26" t="n">
        <v>0</v>
      </c>
      <c r="O24" s="28" t="n">
        <f aca="false">J24-K24-M24-N24-L24</f>
        <v>-27406.816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-22347.853</v>
      </c>
      <c r="E25" s="27" t="n">
        <f aca="false">C25-D25</f>
        <v>22347.853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-22347.853</v>
      </c>
      <c r="O25" s="28" t="n">
        <f aca="false">J25-K25-M25-N25-L25</f>
        <v>22347.853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-3684.409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-3684.409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50299.392</v>
      </c>
      <c r="N29" s="39" t="n">
        <f aca="false">SUM(N22:N28)</f>
        <v>0</v>
      </c>
      <c r="O29" s="41" t="n">
        <f aca="false">SUM(O22:O28)</f>
        <v>-53983.801</v>
      </c>
      <c r="P29" s="29"/>
      <c r="Q29" s="38" t="n">
        <f aca="false">SUM(Q22:Q28)</f>
        <v>-99373.159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400</v>
      </c>
      <c r="U29" s="39" t="n">
        <f aca="false">SUM(U22:U28)</f>
        <v>0</v>
      </c>
      <c r="V29" s="40" t="n">
        <f aca="false">SUM(V22:V28)</f>
        <v>-98972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-3684.409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-3684.409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50607.392</v>
      </c>
      <c r="N33" s="43" t="n">
        <f aca="false">SUM(N29:N31)</f>
        <v>0</v>
      </c>
      <c r="O33" s="45" t="n">
        <f aca="false">J33-K33-M33-N33-L33</f>
        <v>-54291.801</v>
      </c>
      <c r="P33" s="26"/>
      <c r="Q33" s="42" t="n">
        <f aca="false">SUM(Q29:Q31)</f>
        <v>-99373.159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400</v>
      </c>
      <c r="U33" s="43" t="n">
        <f aca="false">SUM(U29:U31)</f>
        <v>0</v>
      </c>
      <c r="V33" s="44" t="n">
        <f aca="false">SUM(V29:V31)</f>
        <v>-98972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8" activeCellId="0" sqref="E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February 8,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75</v>
      </c>
      <c r="D7" s="16" t="s">
        <v>76</v>
      </c>
      <c r="E7" s="16" t="s">
        <v>77</v>
      </c>
      <c r="F7" s="16" t="s">
        <v>78</v>
      </c>
      <c r="G7" s="16" t="s">
        <v>79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4398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4398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4398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-744</v>
      </c>
      <c r="D10" s="26" t="n">
        <f aca="false">+GrossMargin!E11-[1]GrossMargin!E11</f>
        <v>0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-744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-744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115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115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115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-1826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-1826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-1826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80</v>
      </c>
      <c r="B14" s="149"/>
      <c r="C14" s="150" t="n">
        <f aca="false">+GrossMargin!D15-[1]GrossMargin!D15</f>
        <v>1599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1599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1599</v>
      </c>
    </row>
    <row r="15" customFormat="false" ht="13.5" hidden="true" customHeight="true" outlineLevel="0" collapsed="false">
      <c r="A15" s="148" t="s">
        <v>81</v>
      </c>
      <c r="B15" s="149"/>
      <c r="C15" s="150" t="n">
        <f aca="false">+GrossMargin!D16-[1]GrossMargin!D16</f>
        <v>371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371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371</v>
      </c>
    </row>
    <row r="16" customFormat="false" ht="13.5" hidden="true" customHeight="true" outlineLevel="0" collapsed="false">
      <c r="A16" s="148" t="s">
        <v>82</v>
      </c>
      <c r="B16" s="149"/>
      <c r="C16" s="150" t="n">
        <f aca="false">+GrossMargin!D17-[1]GrossMargin!D17</f>
        <v>449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449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449</v>
      </c>
    </row>
    <row r="17" customFormat="false" ht="13.5" hidden="true" customHeight="true" outlineLevel="0" collapsed="false">
      <c r="A17" s="148" t="s">
        <v>83</v>
      </c>
      <c r="B17" s="149"/>
      <c r="C17" s="150" t="n">
        <f aca="false">+GrossMargin!D18-[1]GrossMargin!D18</f>
        <v>0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0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0</v>
      </c>
    </row>
    <row r="18" customFormat="false" ht="13.5" hidden="true" customHeight="true" outlineLevel="0" collapsed="false">
      <c r="A18" s="148" t="s">
        <v>84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85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2419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2419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2419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31" t="s">
        <v>55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30</v>
      </c>
      <c r="G24" s="147" t="n">
        <f aca="false">+GrossMargin!H25-[1]GrossMargin!H25</f>
        <v>0</v>
      </c>
      <c r="H24" s="36" t="n">
        <f aca="false">SUM(C24:G24)</f>
        <v>30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30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56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86</v>
      </c>
      <c r="B28" s="9"/>
      <c r="C28" s="38" t="n">
        <f aca="false">SUM(C9:C13)+SUM(C20:C26)</f>
        <v>4362</v>
      </c>
      <c r="D28" s="39" t="n">
        <f aca="false">SUM(D9:D13)+SUM(D20:D26)</f>
        <v>0</v>
      </c>
      <c r="E28" s="39" t="n">
        <f aca="false">SUM(E9:E13)+SUM(E20:E26)</f>
        <v>0</v>
      </c>
      <c r="F28" s="39" t="n">
        <f aca="false">SUM(F9:F13)+SUM(F20:F26)</f>
        <v>30</v>
      </c>
      <c r="G28" s="40" t="n">
        <f aca="false">SUM(G9:G13)+SUM(G20:G26)</f>
        <v>0</v>
      </c>
      <c r="H28" s="41" t="n">
        <f aca="false">SUM(H9:H13)+SUM(H20:H26)</f>
        <v>4392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4392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87</v>
      </c>
      <c r="B32" s="9"/>
      <c r="C32" s="42" t="n">
        <f aca="false">SUM(C28:C30)</f>
        <v>4362</v>
      </c>
      <c r="D32" s="43" t="n">
        <f aca="false">SUM(D28:D30)</f>
        <v>0</v>
      </c>
      <c r="E32" s="43" t="n">
        <f aca="false">SUM(E28:E31)</f>
        <v>0</v>
      </c>
      <c r="F32" s="43" t="n">
        <f aca="false">SUM(F28:F30)</f>
        <v>30</v>
      </c>
      <c r="G32" s="44" t="n">
        <f aca="false">SUM(G28:G30)</f>
        <v>0</v>
      </c>
      <c r="H32" s="42" t="n">
        <f aca="false">SUM(C32:G32)</f>
        <v>4392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4392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8" activeCellId="0" sqref="E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89</v>
      </c>
    </row>
    <row r="2" customFormat="false" ht="15.75" hidden="false" customHeight="false" outlineLevel="0" collapsed="false">
      <c r="A2" s="168" t="s">
        <v>90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92</v>
      </c>
      <c r="B4" s="137" t="str">
        <f aca="false">'Mgmt Summary'!A3</f>
        <v>Results based on activity through February 8,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93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75</v>
      </c>
      <c r="E8" s="141" t="s">
        <v>76</v>
      </c>
      <c r="F8" s="141" t="s">
        <v>77</v>
      </c>
      <c r="G8" s="141" t="s">
        <v>78</v>
      </c>
      <c r="H8" s="141" t="s">
        <v>79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-9507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-9507</v>
      </c>
      <c r="J10" s="29"/>
      <c r="K10" s="26" t="n">
        <v>0</v>
      </c>
      <c r="L10" s="26" t="n">
        <f aca="false">+I10+K10</f>
        <v>-9507</v>
      </c>
      <c r="M10" s="147" t="n">
        <v>40000</v>
      </c>
      <c r="N10" s="27" t="n">
        <f aca="false">L10-M10</f>
        <v>-49507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94</v>
      </c>
      <c r="B11" s="11" t="s">
        <v>22</v>
      </c>
      <c r="C11" s="179"/>
      <c r="D11" s="25" t="n">
        <v>3113</v>
      </c>
      <c r="E11" s="26" t="n">
        <f aca="false">38.964+65.627</f>
        <v>104.591</v>
      </c>
      <c r="F11" s="26" t="n">
        <v>0</v>
      </c>
      <c r="G11" s="26" t="n">
        <v>0</v>
      </c>
      <c r="H11" s="147" t="n">
        <v>0</v>
      </c>
      <c r="I11" s="28" t="n">
        <f aca="false">SUM(D11:H11)</f>
        <v>3217.591</v>
      </c>
      <c r="J11" s="29"/>
      <c r="K11" s="26" t="n">
        <v>0</v>
      </c>
      <c r="L11" s="26" t="n">
        <f aca="false">+I11+K11</f>
        <v>3217.591</v>
      </c>
      <c r="M11" s="147" t="n">
        <v>13750</v>
      </c>
      <c r="N11" s="27" t="n">
        <f aca="false">L11-M11</f>
        <v>-10532.409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95</v>
      </c>
      <c r="B12" s="11" t="s">
        <v>23</v>
      </c>
      <c r="C12" s="179"/>
      <c r="D12" s="25" t="n">
        <v>-3746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-3746</v>
      </c>
      <c r="J12" s="29"/>
      <c r="K12" s="26" t="n">
        <v>0</v>
      </c>
      <c r="L12" s="26" t="n">
        <f aca="false">+I12+K12</f>
        <v>-3746</v>
      </c>
      <c r="M12" s="147" t="n">
        <f aca="false">1875+3125</f>
        <v>5000</v>
      </c>
      <c r="N12" s="27" t="n">
        <f aca="false">L12-M12</f>
        <v>-8746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96</v>
      </c>
      <c r="B13" s="11" t="s">
        <v>24</v>
      </c>
      <c r="C13" s="179"/>
      <c r="D13" s="25" t="n">
        <v>402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402</v>
      </c>
      <c r="J13" s="29"/>
      <c r="K13" s="26" t="n">
        <v>0</v>
      </c>
      <c r="L13" s="26" t="n">
        <f aca="false">+I13+K13</f>
        <v>402</v>
      </c>
      <c r="M13" s="147" t="n">
        <v>8509.251</v>
      </c>
      <c r="N13" s="27" t="n">
        <f aca="false">L13-M13</f>
        <v>-8107.251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97</v>
      </c>
      <c r="B14" s="11" t="s">
        <v>25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n">
        <v>4875</v>
      </c>
      <c r="N14" s="27" t="n">
        <f aca="false">L14-M14</f>
        <v>-4875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98</v>
      </c>
      <c r="B15" s="148" t="s">
        <v>80</v>
      </c>
      <c r="C15" s="180"/>
      <c r="D15" s="150" t="n">
        <v>1280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1280</v>
      </c>
      <c r="J15" s="151"/>
      <c r="K15" s="151" t="n">
        <v>0</v>
      </c>
      <c r="L15" s="26" t="n">
        <f aca="false">+I15+K15</f>
        <v>1280</v>
      </c>
      <c r="M15" s="152" t="n">
        <v>0</v>
      </c>
      <c r="N15" s="152" t="n">
        <f aca="false">L15-M15</f>
        <v>1280</v>
      </c>
    </row>
    <row r="16" customFormat="false" ht="13.5" hidden="true" customHeight="true" outlineLevel="0" collapsed="false">
      <c r="A16" s="168" t="s">
        <v>98</v>
      </c>
      <c r="B16" s="148" t="s">
        <v>81</v>
      </c>
      <c r="C16" s="180"/>
      <c r="D16" s="150" t="n">
        <v>1952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1952</v>
      </c>
      <c r="J16" s="151"/>
      <c r="K16" s="151" t="n">
        <v>0</v>
      </c>
      <c r="L16" s="26" t="n">
        <f aca="false">+I16+K16</f>
        <v>1952</v>
      </c>
      <c r="M16" s="152" t="n">
        <v>0</v>
      </c>
      <c r="N16" s="152" t="n">
        <f aca="false">L16-M16</f>
        <v>1952</v>
      </c>
    </row>
    <row r="17" customFormat="false" ht="13.5" hidden="true" customHeight="true" outlineLevel="0" collapsed="false">
      <c r="B17" s="148" t="s">
        <v>82</v>
      </c>
      <c r="C17" s="180"/>
      <c r="D17" s="150" t="n">
        <v>2805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2805</v>
      </c>
      <c r="J17" s="151"/>
      <c r="K17" s="151" t="n">
        <v>0</v>
      </c>
      <c r="L17" s="26" t="n">
        <f aca="false">+I17+K17</f>
        <v>2805</v>
      </c>
      <c r="M17" s="152" t="n">
        <v>0</v>
      </c>
      <c r="N17" s="152" t="n">
        <f aca="false">L17-M17</f>
        <v>2805</v>
      </c>
      <c r="P17" s="30"/>
    </row>
    <row r="18" customFormat="false" ht="13.5" hidden="true" customHeight="true" outlineLevel="0" collapsed="false">
      <c r="B18" s="148" t="s">
        <v>83</v>
      </c>
      <c r="C18" s="180"/>
      <c r="D18" s="150" t="n">
        <v>-6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-6</v>
      </c>
      <c r="J18" s="151"/>
      <c r="K18" s="151" t="n">
        <v>0</v>
      </c>
      <c r="L18" s="26" t="n">
        <f aca="false">+I18+K18</f>
        <v>-6</v>
      </c>
      <c r="M18" s="152" t="n">
        <v>0</v>
      </c>
      <c r="N18" s="152" t="n">
        <f aca="false">L18-M18</f>
        <v>-6</v>
      </c>
      <c r="O18" s="30"/>
    </row>
    <row r="19" customFormat="false" ht="13.5" hidden="true" customHeight="true" outlineLevel="0" collapsed="false">
      <c r="B19" s="148" t="s">
        <v>84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85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6031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6031</v>
      </c>
      <c r="J21" s="29"/>
      <c r="K21" s="26" t="n">
        <f aca="false">SUM(K15:K20)</f>
        <v>0</v>
      </c>
      <c r="L21" s="26" t="n">
        <f aca="false">+I21+K21</f>
        <v>6031</v>
      </c>
      <c r="M21" s="147" t="n">
        <v>20000</v>
      </c>
      <c r="N21" s="27" t="n">
        <f aca="false">L21-M21</f>
        <v>-13969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31" t="s">
        <v>55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f aca="false">1044</f>
        <v>1044</v>
      </c>
      <c r="E23" s="26" t="n">
        <v>0</v>
      </c>
      <c r="F23" s="26" t="n">
        <v>0</v>
      </c>
      <c r="G23" s="26" t="n">
        <v>38</v>
      </c>
      <c r="H23" s="147" t="n">
        <v>0</v>
      </c>
      <c r="I23" s="28" t="n">
        <f aca="false">SUM(D23:H23)</f>
        <v>1082</v>
      </c>
      <c r="J23" s="29"/>
      <c r="K23" s="26" t="n">
        <v>0</v>
      </c>
      <c r="L23" s="26" t="n">
        <f aca="false">+I23+K23</f>
        <v>1082</v>
      </c>
      <c r="M23" s="147" t="n">
        <v>3000</v>
      </c>
      <c r="N23" s="27" t="n">
        <f aca="false">L23-M23</f>
        <v>-1918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165</v>
      </c>
      <c r="H24" s="147" t="n">
        <v>0</v>
      </c>
      <c r="I24" s="28" t="n">
        <f aca="false">SUM(D24:H24)</f>
        <v>165</v>
      </c>
      <c r="J24" s="29"/>
      <c r="K24" s="26" t="n">
        <v>0</v>
      </c>
      <c r="L24" s="26" t="n">
        <f aca="false">+I24+K24</f>
        <v>165</v>
      </c>
      <c r="M24" s="147" t="n">
        <v>1413</v>
      </c>
      <c r="N24" s="27" t="n">
        <f aca="false">L24-M24</f>
        <v>-1248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-829</v>
      </c>
      <c r="H25" s="147" t="n">
        <v>0</v>
      </c>
      <c r="I25" s="28" t="n">
        <f aca="false">SUM(D25:H25)</f>
        <v>-829</v>
      </c>
      <c r="J25" s="29"/>
      <c r="K25" s="26" t="n">
        <v>0</v>
      </c>
      <c r="L25" s="26" t="n">
        <f aca="false">+I25+K25</f>
        <v>-829</v>
      </c>
      <c r="M25" s="147" t="n">
        <f aca="false">2126.499-3240+255</f>
        <v>-858.501</v>
      </c>
      <c r="N25" s="27" t="n">
        <f aca="false">L25-M25</f>
        <v>29.5010000000002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56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99</v>
      </c>
      <c r="C29" s="9"/>
      <c r="D29" s="42" t="n">
        <f aca="false">SUM(D10:D14)+SUM(D21:D27)</f>
        <v>-2663</v>
      </c>
      <c r="E29" s="43" t="n">
        <f aca="false">SUM(E10:E14)+SUM(E21:E27)</f>
        <v>104.591</v>
      </c>
      <c r="F29" s="43" t="n">
        <f aca="false">SUM(F10:F14)+SUM(F21:F27)</f>
        <v>0</v>
      </c>
      <c r="G29" s="43" t="n">
        <f aca="false">SUM(G10:G14)+SUM(G21:G27)</f>
        <v>-626</v>
      </c>
      <c r="H29" s="44" t="n">
        <f aca="false">SUM(H10:H14)+SUM(H21:H27)</f>
        <v>0</v>
      </c>
      <c r="I29" s="45" t="n">
        <f aca="false">SUM(I10:I14)+SUM(I21:I27)</f>
        <v>-3184.409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-3184.409</v>
      </c>
      <c r="M29" s="44" t="n">
        <f aca="false">SUM(M10:M14)+SUM(M21:M27)</f>
        <v>96188.75</v>
      </c>
      <c r="N29" s="44" t="n">
        <f aca="false">SUM(N10:N14)+SUM(N21:N27)</f>
        <v>-99373.159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100</v>
      </c>
      <c r="C33" s="9"/>
      <c r="D33" s="42" t="n">
        <f aca="false">+D29+D31</f>
        <v>-2663</v>
      </c>
      <c r="E33" s="43" t="n">
        <f aca="false">+E29+E31</f>
        <v>104.591</v>
      </c>
      <c r="F33" s="43" t="n">
        <f aca="false">+F29+F31</f>
        <v>0</v>
      </c>
      <c r="G33" s="43" t="n">
        <f aca="false">+G29+G31</f>
        <v>-1126</v>
      </c>
      <c r="H33" s="44" t="n">
        <f aca="false">+H29+H31</f>
        <v>0</v>
      </c>
      <c r="I33" s="45" t="n">
        <f aca="false">SUM(I29:I31)</f>
        <v>-3684.409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-3684.409</v>
      </c>
      <c r="M33" s="44" t="n">
        <f aca="false">+M29+M31</f>
        <v>95688.75</v>
      </c>
      <c r="N33" s="44" t="n">
        <f aca="false">SUM(N29:N31)</f>
        <v>-99373.159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88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101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102</v>
      </c>
    </row>
    <row r="3" customFormat="false" ht="15" hidden="false" customHeight="false" outlineLevel="0" collapsed="false">
      <c r="A3" s="190" t="n">
        <v>36861</v>
      </c>
      <c r="B3" s="191" t="s">
        <v>103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92</v>
      </c>
      <c r="B4" s="192" t="str">
        <f aca="false">+GrossMargin!B4</f>
        <v>Results based on activity through February 8,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93</v>
      </c>
      <c r="B6" s="193"/>
      <c r="C6" s="194"/>
      <c r="D6" s="195" t="s">
        <v>104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105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</f>
        <v>6767.77</v>
      </c>
      <c r="E9" s="212" t="n">
        <v>6767.77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97</v>
      </c>
      <c r="B13" s="209" t="s">
        <v>25</v>
      </c>
      <c r="C13" s="194"/>
      <c r="D13" s="211" t="n">
        <f aca="false">+E13-650</f>
        <v>1152.648</v>
      </c>
      <c r="E13" s="212" t="n">
        <v>1802.648</v>
      </c>
      <c r="F13" s="213" t="n">
        <f aca="false">E13-D13</f>
        <v>650</v>
      </c>
      <c r="G13" s="212"/>
      <c r="H13" s="214" t="s">
        <v>106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98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55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272.542</v>
      </c>
      <c r="E18" s="212" t="n">
        <f aca="false">(425.358-250-100-50)*0+272.542</f>
        <v>272.542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56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107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22892.576</v>
      </c>
      <c r="E22" s="222" t="n">
        <f aca="false">SUM(E9:E21)</f>
        <v>23292.576</v>
      </c>
      <c r="F22" s="223" t="n">
        <f aca="false">SUM(F9:F21)</f>
        <v>400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108</v>
      </c>
      <c r="C24" s="194"/>
      <c r="D24" s="211" t="n">
        <f aca="false">+E24</f>
        <v>27406.816</v>
      </c>
      <c r="E24" s="212" t="n">
        <f aca="false">27654-247.184</f>
        <v>27406.816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50299.392</v>
      </c>
      <c r="E27" s="228" t="n">
        <f aca="false">SUM(E22:E25)</f>
        <v>50699.392</v>
      </c>
      <c r="F27" s="229" t="n">
        <f aca="false">SUM(F22:F25)</f>
        <v>400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109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105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110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February 8,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104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105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-650</v>
      </c>
      <c r="D13" s="212" t="n">
        <f aca="false">+Expenses!E13-[1]Expenses!E13</f>
        <v>0</v>
      </c>
      <c r="E13" s="213" t="n">
        <f aca="false">D13-C13</f>
        <v>650</v>
      </c>
      <c r="F13" s="212"/>
      <c r="G13" s="214" t="s">
        <v>106</v>
      </c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55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56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108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109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105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111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102</v>
      </c>
    </row>
    <row r="3" customFormat="false" ht="15" hidden="false" customHeight="false" outlineLevel="0" collapsed="false">
      <c r="A3" s="188" t="s">
        <v>112</v>
      </c>
      <c r="B3" s="191" t="s">
        <v>113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February 8,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92</v>
      </c>
    </row>
    <row r="6" customFormat="false" ht="12.75" hidden="false" customHeight="false" outlineLevel="0" collapsed="false">
      <c r="A6" s="188" t="s">
        <v>93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114</v>
      </c>
      <c r="E7" s="203"/>
      <c r="F7" s="203"/>
      <c r="G7" s="203"/>
      <c r="H7" s="203"/>
      <c r="I7" s="203"/>
      <c r="J7" s="194"/>
      <c r="K7" s="203" t="s">
        <v>115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116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116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10361</v>
      </c>
      <c r="L10" s="212" t="n">
        <v>10361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94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3055</v>
      </c>
      <c r="L11" s="212" t="n">
        <v>3055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95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804</v>
      </c>
      <c r="L12" s="212" t="n">
        <v>804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96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1923</v>
      </c>
      <c r="L13" s="212" t="n">
        <v>1923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97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732</v>
      </c>
      <c r="L14" s="212" t="n">
        <v>732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98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2315</v>
      </c>
      <c r="L15" s="212" t="n">
        <v>2315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55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153</v>
      </c>
      <c r="L16" s="212" t="n">
        <v>153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1145</v>
      </c>
      <c r="L17" s="212" t="n">
        <v>1145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779</v>
      </c>
      <c r="L18" s="212" t="n">
        <v>779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561</v>
      </c>
      <c r="L19" s="212" t="n">
        <v>561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56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55.061</v>
      </c>
      <c r="L20" s="212" t="n">
        <v>55.061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464.792</v>
      </c>
      <c r="L21" s="212" t="n">
        <v>464.792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22347.853</v>
      </c>
      <c r="L23" s="222" t="n">
        <f aca="false">SUM(L10:L22)</f>
        <v>22347.853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117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118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-22347.853</v>
      </c>
      <c r="L26" s="212" t="n">
        <f aca="false">-L23</f>
        <v>-22347.853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89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119</v>
      </c>
      <c r="B2" s="271" t="s">
        <v>120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92</v>
      </c>
      <c r="B6" s="273"/>
      <c r="D6" s="274" t="s">
        <v>122</v>
      </c>
      <c r="E6" s="274"/>
      <c r="F6" s="274"/>
      <c r="G6" s="208"/>
      <c r="H6" s="274" t="s">
        <v>123</v>
      </c>
      <c r="I6" s="274"/>
      <c r="J6" s="274"/>
      <c r="K6" s="208"/>
      <c r="L6" s="274" t="s">
        <v>124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93</v>
      </c>
      <c r="B7" s="275" t="s">
        <v>14</v>
      </c>
      <c r="D7" s="276" t="s">
        <v>125</v>
      </c>
      <c r="E7" s="276" t="s">
        <v>65</v>
      </c>
      <c r="F7" s="276" t="s">
        <v>9</v>
      </c>
      <c r="G7" s="208"/>
      <c r="H7" s="277" t="s">
        <v>125</v>
      </c>
      <c r="I7" s="277" t="s">
        <v>65</v>
      </c>
      <c r="J7" s="277" t="s">
        <v>9</v>
      </c>
      <c r="K7" s="208"/>
      <c r="L7" s="277" t="s">
        <v>125</v>
      </c>
      <c r="M7" s="277" t="s">
        <v>65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126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97</v>
      </c>
      <c r="B13" s="209" t="s">
        <v>127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128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129</v>
      </c>
      <c r="B16" s="209" t="s">
        <v>108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129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130</v>
      </c>
      <c r="B18" s="220" t="s">
        <v>131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2001-02-09T12:53:08Z</cp:lastPrinted>
  <dcterms:modified xsi:type="dcterms:W3CDTF">2001-02-09T15:24:07Z</dcterms:modified>
  <cp:revision>0</cp:revision>
  <dc:subject/>
  <dc:title/>
</cp:coreProperties>
</file>