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Mgmt Summary" sheetId="3" state="visible" r:id="rId5"/>
    <sheet name="GM-WeeklyChnge" sheetId="4" state="visible" r:id="rId6"/>
    <sheet name="GrossMargin" sheetId="5" state="visible" r:id="rId7"/>
    <sheet name="Expenses" sheetId="6" state="visible" r:id="rId8"/>
    <sheet name="Expense Weekly Change" sheetId="7" state="hidden" r:id="rId9"/>
    <sheet name="CapChrg-AllocExp" sheetId="8" state="visible" r:id="rId10"/>
    <sheet name="Headcount" sheetId="9" state="hidden" r:id="rId11"/>
  </sheets>
  <externalReferences>
    <externalReference r:id="rId12"/>
  </externalReferences>
  <definedNames>
    <definedName function="false" hidden="false" localSheetId="7" name="_xlnm.Print_Area" vbProcedure="false">'CapChrg-AllocExp'!$B$2:$P$29</definedName>
    <definedName function="false" hidden="false" localSheetId="6" name="_xlnm.Print_Area" vbProcedure="false">'Expense Weekly Change'!$A$2:$J$35</definedName>
    <definedName function="false" hidden="false" localSheetId="5" name="_xlnm.Print_Area" vbProcedure="false">Expenses!$B$2:$K$34</definedName>
    <definedName function="false" hidden="false" localSheetId="3" name="_xlnm.Print_Area" vbProcedure="false">'GM-WeeklyChnge'!$A$1:$K$33</definedName>
    <definedName function="false" hidden="false" localSheetId="4" name="_xlnm.Print_Area" vbProcedure="false">GrossMargin!$B$2:$N$35</definedName>
    <definedName function="false" hidden="false" localSheetId="8" name="_xlnm.Print_Area" vbProcedure="false">Headcount!$B$1:$N$19</definedName>
    <definedName function="false" hidden="false" localSheetId="2" name="_xlnm.Print_Area" vbProcedure="false">'Mgmt Summary'!$A$1:$V$37</definedName>
    <definedName function="false" hidden="false" localSheetId="1" name="_xlnm.Print_Area" vbProcedure="false">'QTD Mgmt Summary'!$A$1:$Q$34</definedName>
    <definedName function="false" hidden="false" name="CriteriaAll" vbProcedure="false">'[1]Mgmt Summary'!$A$11:$A$13</definedName>
    <definedName function="false" hidden="false" name="CriteriaForUK" vbProcedure="false">'[1]Mgmt Summary'!$A$16:$A$19</definedName>
    <definedName function="false" hidden="false" name="DealMakerTable" vbProcedure="false">'[1]Mgmt Summary'!$B$2:$C$98</definedName>
    <definedName function="false" hidden="false" name="Excel_BuiltIn_Criteria" vbProcedure="false">'[1]Mgmt Summary'!$A$5:$A$6</definedName>
    <definedName function="false" hidden="false" name="HedgeNames" vbProcedure="false">'[1]Mgmt Summary'!$E$85:$E$122</definedName>
    <definedName function="false" hidden="false" name="HedgeUsedMarketValue" vbProcedure="false">'[1]Mgmt Summary'!$G$85:$G$122</definedName>
    <definedName function="false" hidden="false" name="Hedge_Beta" vbProcedure="false">'[1]Mgmt Summary'!$AS$381:$AT$733</definedName>
    <definedName function="false" hidden="false" name="Hedge_Daily_P_L" vbProcedure="false">'[1]Mgmt Summary'!$I$85:$I$122</definedName>
    <definedName function="false" hidden="false" name="Hedge_QTD_P_L" vbProcedure="false">'[1]Mgmt Summary'!$J$85:$J$122</definedName>
    <definedName function="false" hidden="false" name="IndexLivePercentChange" vbProcedure="false">'[1]Mgmt Summary'!$S$53:$S$80</definedName>
    <definedName function="false" hidden="false" name="IndexSummaryTable" vbProcedure="false">'[1]Mgmt Summary'!$A$1:$I$19</definedName>
    <definedName function="false" hidden="false" name="IndexTags" vbProcedure="false">'[1]Mgmt Summary'!$F$53:$F$80</definedName>
    <definedName function="false" hidden="false" name="IndexValues" vbProcedure="false">'[1]Mgmt Summary'!$E$51:$S$80</definedName>
    <definedName function="false" hidden="false" name="NAMEECM_Non_SLP_Total" vbProcedure="false">'[1]Mgmt Summary'!$H$4:$H$19</definedName>
    <definedName function="false" hidden="false" name="NAMEECM_SLP_Total" vbProcedure="false">'[1]Mgmt Summary'!$G$4:$G$19</definedName>
    <definedName function="false" hidden="false" name="NAMEEnron_Asia_Pacific_Total" vbProcedure="false">'[1]Mgmt Summary'!$K$4:$K$19</definedName>
    <definedName function="false" hidden="false" name="NAMEEnron_Broadband_Svcs__Total" vbProcedure="false">'[1]Mgmt Summary'!$O$4:$O$19</definedName>
    <definedName function="false" hidden="false" name="NAMEEnron_CALME_Total" vbProcedure="false">'[1]Mgmt Summary'!$J$4:$J$19</definedName>
    <definedName function="false" hidden="false" name="NAMEEnron_Corp__Total" vbProcedure="false">'[1]Mgmt Summary'!$I$4:$I$19</definedName>
    <definedName function="false" hidden="false" name="NAMEEnron_Europe_Total" vbProcedure="false">'[1]Mgmt Summary'!$N$4:$N$19</definedName>
    <definedName function="false" hidden="false" name="NAMEEnron_NA_Accrual_Income" vbProcedure="false">'[1]Mgmt Summary'!$F$4:$F$19</definedName>
    <definedName function="false" hidden="false" name="NAMEEnron_NA_Funding_Cost" vbProcedure="false">'[1]Mgmt Summary'!$E$4:$E$19</definedName>
    <definedName function="false" hidden="false" name="NAMEEnron_NA_Int_l_Total" vbProcedure="false">'[1]Mgmt Summary'!$M$4:$M$19</definedName>
    <definedName function="false" hidden="false" name="NAMEEnron_NA_Total" vbProcedure="false">'[1]Mgmt Summary'!$C$4:$C$19</definedName>
    <definedName function="false" hidden="false" name="NAMEEnron_Networks_Total" vbProcedure="false">'[1]Mgmt Summary'!$P$4:$P$19</definedName>
    <definedName function="false" hidden="false" name="NAMEEnron_South_America_Total" vbProcedure="false">'[1]Mgmt Summary'!$L$4:$L$19</definedName>
    <definedName function="false" hidden="false" name="NAMEGrand_Total" vbProcedure="false">'[1]Mgmt Summary'!$Q$4:$Q$19</definedName>
    <definedName function="false" hidden="false" name="NAMEPortfolio_Insurance" vbProcedure="false">'[1]Mgmt Summary'!$D$4:$D$19</definedName>
    <definedName function="false" hidden="false" name="nr_Mgmt_Summary" vbProcedure="false">'QTD Mgmt Summary'!$A$1:$M$34</definedName>
    <definedName function="false" hidden="false" name="PL_Date" vbProcedure="false">'[1]Mgmt Summary'!$V$46</definedName>
    <definedName function="false" hidden="false" name="Position" vbProcedure="false">'[1]Mgmt Summary'!$A$1:$AE$339</definedName>
    <definedName function="false" hidden="false" name="PricingTypeOptions" vbProcedure="false">'[1]Mgmt Summary'!$B$6:$B$10</definedName>
    <definedName function="false" hidden="false" name="Pricing_Type_Options" vbProcedure="false">'[1]Mgmt Summary'!$A$5:$B$9</definedName>
    <definedName function="false" hidden="false" name="StockPriceTable" vbProcedure="false">'[1]Mgmt Summary'!$F$20:$N$48</definedName>
    <definedName function="false" hidden="false" name="SummaryPivotPoint" vbProcedure="false">'[1]Mgmt Summary'!$A$445</definedName>
    <definedName function="false" hidden="false" name="Z_83874C97_8BB7_11D2_9732_00104B678AA7__wvu_Cols" vbProcedure="false">'[1]Mgmt Summary'!$A$1:$A$1048576,'[1]Mgmt Summary'!$I$1:$R$1048576,'[1]Mgmt Summary'!$W$1:$Y$1048576,'[1]Mgmt Summary'!$AM$1:$AO$1048576</definedName>
    <definedName function="false" hidden="false" name="Z_83874C97_8BB7_11D2_9732_00104B678AA7__wvu_PrintArea" vbProcedure="false">'[1]Mgmt Summary'!$B$1:$BE$339</definedName>
    <definedName function="false" hidden="false" name="Z_83874C97_8BB7_11D2_9732_00104B678AA7__wvu_PrintTitles" vbProcedure="false">'[1]Mgmt Summary'!$A$44:$XFD$46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41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16</xdr:colOff>
                <xdr:row>38</xdr:row>
                <xdr:rowOff>6</xdr:rowOff>
              </xdr:from>
              <xdr:to>
                <xdr:col>11</xdr:col>
                <xdr:colOff>33</xdr:colOff>
                <xdr:row>48</xdr:row>
                <xdr:rowOff>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5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30</xdr:row>
                <xdr:rowOff>0</xdr:rowOff>
              </xdr:from>
              <xdr:to>
                <xdr:col>9</xdr:col>
                <xdr:colOff>60</xdr:colOff>
                <xdr:row>40</xdr:row>
                <xdr:rowOff>13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<sst xmlns="http://schemas.openxmlformats.org/spreadsheetml/2006/main" count="425" uniqueCount="130">
  <si>
    <t xml:space="preserve">ENRON GLOBAL MARKETS</t>
  </si>
  <si>
    <t xml:space="preserve">2001 EARNINGS ESTIMATE</t>
  </si>
  <si>
    <t xml:space="preserve">1st QUARTER YTD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</si>
  <si>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</si>
  <si>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</si>
  <si>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</si>
  <si>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</si>
  <si>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</si>
  <si>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</si>
  <si>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</si>
  <si>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</si>
  <si>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</si>
  <si>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</si>
  <si>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</si>
  <si>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</si>
  <si>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</si>
  <si>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</si>
  <si>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</si>
  <si>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</si>
  <si>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</si>
  <si>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</si>
  <si>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Liquids</t>
  </si>
  <si>
    <t xml:space="preserve">Coal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</si>
  <si>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</si>
  <si>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</si>
  <si>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</si>
  <si>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</si>
  <si>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Transportation</t>
  </si>
  <si>
    <t xml:space="preserve">Overview</t>
  </si>
  <si>
    <t xml:space="preserve">Office of the Chairman</t>
  </si>
  <si>
    <t xml:space="preserve">Subtotal Commercial</t>
  </si>
  <si>
    <t xml:space="preserve">LNG</t>
  </si>
  <si>
    <t xml:space="preserve">Middle East</t>
  </si>
  <si>
    <t xml:space="preserve">Puerto Rico</t>
  </si>
  <si>
    <t xml:space="preserve">Subtotal LNG / ME / PR</t>
  </si>
  <si>
    <t xml:space="preserve">Total Commercial</t>
  </si>
  <si>
    <t xml:space="preserve">Group Support Cost</t>
  </si>
  <si>
    <t xml:space="preserve">Support Cost Allocated to Teams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</si>
  <si>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</si>
  <si>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</si>
  <si>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</si>
  <si>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</si>
  <si>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</si>
  <si>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</si>
  <si>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</si>
  <si>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</si>
  <si>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</si>
  <si>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</si>
  <si>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1ST QTR 2001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</si>
  <si>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</si>
  <si>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</si>
  <si>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Change - Fav / (Unfav)</t>
  </si>
  <si>
    <t xml:space="preserve">Variance</t>
  </si>
  <si>
    <r>
      <rPr>
        <b val="true"/>
        <sz val="8"/>
        <rFont val="Arial Narrow"/>
        <family val="2"/>
      </rPr>
      <t xml:space="preserve">Expenses</t>
    </r>
    <r>
      <rPr>
        <vertAlign val="superscript"/>
        <sz val="8"/>
        <rFont val="Arial Narrow"/>
        <family val="2"/>
      </rPr>
      <t xml:space="preserve"> (1)</t>
    </r>
  </si>
  <si>
    <t xml:space="preserve">Crude &amp; Products</t>
  </si>
  <si>
    <t xml:space="preserve">Finance and Structuring</t>
  </si>
  <si>
    <t xml:space="preserve">(1) Includes Capital Charge &amp; Operating, Direct, and Allocated Expenses</t>
  </si>
  <si>
    <t xml:space="preserve">Margin change from: 10/26/00</t>
  </si>
  <si>
    <t xml:space="preserve">Expense changes from: 10/26/00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</si>
  <si>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</si>
  <si>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</si>
  <si>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</si>
  <si>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</si>
  <si>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</si>
  <si>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</si>
  <si>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</si>
  <si>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Total Margin - QTD</t>
  </si>
  <si>
    <t xml:space="preserve">Total Expense</t>
  </si>
  <si>
    <t xml:space="preserve">Prior Week:</t>
  </si>
  <si>
    <t xml:space="preserve">This Week:</t>
  </si>
  <si>
    <t xml:space="preserve">Change:</t>
  </si>
  <si>
    <t xml:space="preserve">1st QUARTER 2001 EARNINGS ESTIMATE</t>
  </si>
  <si>
    <t xml:space="preserve">Results based on activity through January 25, 2001</t>
  </si>
  <si>
    <t xml:space="preserve">1st QUARTER 2001 DETAIL OF GROSS MARGIN - WEEKLY CHANGE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</si>
  <si>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</si>
  <si>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</si>
  <si>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</si>
  <si>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</si>
  <si>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</si>
  <si>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</si>
  <si>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Convertible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</si>
  <si>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</si>
  <si>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</si>
  <si>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</si>
  <si>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</si>
  <si>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</si>
  <si>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</si>
  <si>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</si>
  <si>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</si>
  <si>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</si>
  <si>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1st QUARTER 2001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</si>
  <si>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</si>
  <si>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</si>
  <si>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</si>
  <si>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</si>
  <si>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</si>
  <si>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</si>
  <si>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</si>
  <si>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</si>
  <si>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</si>
  <si>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</si>
  <si>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</si>
  <si>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1st QUARTER 2001 EXPENSES</t>
  </si>
  <si>
    <t xml:space="preserve">Direct Expenses</t>
  </si>
  <si>
    <t xml:space="preserve">Variance Explanation</t>
  </si>
  <si>
    <t xml:space="preserve">Wharton School Donation</t>
  </si>
  <si>
    <t xml:space="preserve">Group</t>
  </si>
  <si>
    <t xml:space="preserve">Operating Expenses</t>
  </si>
  <si>
    <t xml:space="preserve">1st QUARTER 2001 EXPENSES - WEEKLY CHANGE</t>
  </si>
  <si>
    <t xml:space="preserve">CAP_CHRG</t>
  </si>
  <si>
    <t xml:space="preserve">TOT_ALLOCATION</t>
  </si>
  <si>
    <t xml:space="preserve">1st QUARTER 2001 CAPITAL CHARGE &amp; ALLOCATED EXPENSES</t>
  </si>
  <si>
    <t xml:space="preserve">Capital Charge</t>
  </si>
  <si>
    <t xml:space="preserve">Allocated Expenses</t>
  </si>
  <si>
    <t xml:space="preserve">Explanation</t>
  </si>
  <si>
    <t xml:space="preserve">Cap Charge Offset</t>
  </si>
  <si>
    <t xml:space="preserve">Group Allocated to Teams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</si>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</sst>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#,##0;[RED]\-#,##0"/>
    <numFmt numFmtId="172" formatCode="#,##0.00;[RED]\-#,##0.00"/>
    <numFmt numFmtId="173" formatCode="\\#,##0.00;[RED]&quot;\-&quot;#,##0.00"/>
    <numFmt numFmtId="174" formatCode="\\#,##0;[RED]&quot;\-&quot;#,##0"/>
    <numFmt numFmtId="175" formatCode="mmmm\ d&quot;, &quot;yyyy"/>
    <numFmt numFmtId="176" formatCode="_(* #,##0.00_);_(* \(#,##0.00\);_(* \-??_);_(@_)"/>
    <numFmt numFmtId="177" formatCode="_(* #,##0_);_(* \(#,##0\);_(* \-??_);_(@_)"/>
    <numFmt numFmtId="178" formatCode="_(\$* #,##0.00_);_(\$* \(#,##0.00\);_(\$* \-??_);_(@_)"/>
    <numFmt numFmtId="179" formatCode="_(\$* #,##0_);_(\$* \(#,##0\);_(\$* \-??_);_(@_)"/>
    <numFmt numFmtId="180" formatCode="[$-409]mmm\-yy"/>
    <numFmt numFmtId="181" formatCode="_(* #,##0.0_);_(* \(#,##0.0\);_(* \-??_);_(@_)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sz val="9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vertAlign val="superscript"/>
      <sz val="8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i val="true"/>
      <sz val="9"/>
      <color rgb="FF0000FF"/>
      <name val="Arial Narrow"/>
      <family val="2"/>
    </font>
    <font>
      <b val="true"/>
      <i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applyFont="true" applyBorder="false" applyAlignment="false" applyProtection="false"/>
    <xf numFmtId="170" fontId="9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16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36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6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6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7" fontId="1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36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6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6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2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2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48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8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_dimon" xfId="30"/>
    <cellStyle name="Unprotect" xfId="31"/>
    <cellStyle name="콤마 [0]_94하반기" xfId="32"/>
    <cellStyle name="콤마_94하반기" xfId="33"/>
    <cellStyle name="통화 [0]_94하반기" xfId="34"/>
    <cellStyle name="통화_94하반기" xfId="35"/>
    <cellStyle name="표준_Ⅰ.경영실적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0" name="Text 1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1" name="Text 3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2" name="Text 5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3" name="Text 6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4" name="Text 7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5" name="Text 8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6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652680</xdr:colOff>
      <xdr:row>3</xdr:row>
      <xdr:rowOff>104760</xdr:rowOff>
    </xdr:from>
    <xdr:to>
      <xdr:col>16</xdr:col>
      <xdr:colOff>332640</xdr:colOff>
      <xdr:row>3</xdr:row>
      <xdr:rowOff>104760</xdr:rowOff>
    </xdr:to>
    <xdr:sp>
      <xdr:nvSpPr>
        <xdr:cNvPr id="7" name="Line 3"/>
        <xdr:cNvSpPr/>
      </xdr:nvSpPr>
      <xdr:spPr>
        <a:xfrm flipH="1">
          <a:off x="2816280" y="802800"/>
          <a:ext cx="67777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8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9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251640</xdr:colOff>
      <xdr:row>0</xdr:row>
      <xdr:rowOff>76680</xdr:rowOff>
    </xdr:from>
    <xdr:to>
      <xdr:col>11</xdr:col>
      <xdr:colOff>720</xdr:colOff>
      <xdr:row>2</xdr:row>
      <xdr:rowOff>38160</xdr:rowOff>
    </xdr:to>
    <xdr:sp>
      <xdr:nvSpPr>
        <xdr:cNvPr id="10" name="Text 100"/>
        <xdr:cNvSpPr/>
      </xdr:nvSpPr>
      <xdr:spPr>
        <a:xfrm>
          <a:off x="6456960" y="76680"/>
          <a:ext cx="11066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76320</xdr:rowOff>
    </xdr:from>
    <xdr:to>
      <xdr:col>13</xdr:col>
      <xdr:colOff>543240</xdr:colOff>
      <xdr:row>3</xdr:row>
      <xdr:rowOff>38160</xdr:rowOff>
    </xdr:to>
    <xdr:sp>
      <xdr:nvSpPr>
        <xdr:cNvPr id="11" name="Text 5"/>
        <xdr:cNvSpPr/>
      </xdr:nvSpPr>
      <xdr:spPr>
        <a:xfrm>
          <a:off x="5903640" y="238320"/>
          <a:ext cx="213192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2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3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4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5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6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7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542880</xdr:colOff>
      <xdr:row>3</xdr:row>
      <xdr:rowOff>56880</xdr:rowOff>
    </xdr:to>
    <xdr:sp>
      <xdr:nvSpPr>
        <xdr:cNvPr id="18" name="Text 1"/>
        <xdr:cNvSpPr/>
      </xdr:nvSpPr>
      <xdr:spPr>
        <a:xfrm>
          <a:off x="7653960" y="76680"/>
          <a:ext cx="199044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11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>
        <row r="8">
          <cell r="C8">
            <v>-7115</v>
          </cell>
        </row>
        <row r="8">
          <cell r="G8">
            <v>17128.77</v>
          </cell>
        </row>
        <row r="9">
          <cell r="C9">
            <v>4977.79724</v>
          </cell>
        </row>
        <row r="9">
          <cell r="G9">
            <v>7821.517</v>
          </cell>
        </row>
        <row r="10">
          <cell r="C10">
            <v>-2191</v>
          </cell>
        </row>
        <row r="10">
          <cell r="G10">
            <v>2056.681</v>
          </cell>
        </row>
        <row r="11">
          <cell r="C11">
            <v>628</v>
          </cell>
        </row>
        <row r="11">
          <cell r="G11">
            <v>3731.523</v>
          </cell>
        </row>
        <row r="12">
          <cell r="C12">
            <v>0</v>
          </cell>
        </row>
        <row r="12">
          <cell r="G12">
            <v>2534.648</v>
          </cell>
        </row>
        <row r="13">
          <cell r="C13">
            <v>1751</v>
          </cell>
        </row>
        <row r="13">
          <cell r="G13">
            <v>5782.386</v>
          </cell>
        </row>
        <row r="14">
          <cell r="C14">
            <v>0</v>
          </cell>
        </row>
        <row r="14">
          <cell r="G14">
            <v>614.707</v>
          </cell>
        </row>
        <row r="15">
          <cell r="C15">
            <v>-34</v>
          </cell>
        </row>
        <row r="15">
          <cell r="G15">
            <v>2575.25</v>
          </cell>
        </row>
        <row r="16">
          <cell r="C16">
            <v>0</v>
          </cell>
        </row>
        <row r="16">
          <cell r="G16">
            <v>1588.5</v>
          </cell>
        </row>
        <row r="17">
          <cell r="C17">
            <v>-859</v>
          </cell>
        </row>
        <row r="17">
          <cell r="G17">
            <v>1177.358</v>
          </cell>
        </row>
        <row r="18">
          <cell r="C18">
            <v>0</v>
          </cell>
        </row>
        <row r="18">
          <cell r="G18">
            <v>767.231</v>
          </cell>
        </row>
        <row r="23">
          <cell r="C23">
            <v>0</v>
          </cell>
        </row>
        <row r="23">
          <cell r="G23">
            <v>27654</v>
          </cell>
        </row>
        <row r="24">
          <cell r="C24">
            <v>0</v>
          </cell>
        </row>
        <row r="24">
          <cell r="G24">
            <v>-22347.853</v>
          </cell>
        </row>
        <row r="25">
          <cell r="C25">
            <v>-500</v>
          </cell>
        </row>
        <row r="25">
          <cell r="G25">
            <v>0</v>
          </cell>
        </row>
        <row r="26">
          <cell r="C26">
            <v>0</v>
          </cell>
        </row>
        <row r="26">
          <cell r="G26">
            <v>-1383.487</v>
          </cell>
        </row>
        <row r="30">
          <cell r="C30">
            <v>0</v>
          </cell>
        </row>
        <row r="30">
          <cell r="G30">
            <v>308</v>
          </cell>
        </row>
      </sheetData>
      <sheetData sheetId="2"/>
      <sheetData sheetId="3"/>
      <sheetData sheetId="4">
        <row r="10">
          <cell r="D10">
            <v>-7115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0">
          <cell r="K10">
            <v>0</v>
          </cell>
        </row>
        <row r="11">
          <cell r="D11">
            <v>4953</v>
          </cell>
          <cell r="E11">
            <v>24.79724</v>
          </cell>
          <cell r="F11">
            <v>0</v>
          </cell>
          <cell r="G11">
            <v>0</v>
          </cell>
          <cell r="H11">
            <v>0</v>
          </cell>
        </row>
        <row r="11">
          <cell r="K11">
            <v>0</v>
          </cell>
        </row>
        <row r="12">
          <cell r="D12">
            <v>-2191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2">
          <cell r="K12">
            <v>0</v>
          </cell>
        </row>
        <row r="13">
          <cell r="D13">
            <v>628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3">
          <cell r="K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4">
          <cell r="K14">
            <v>0</v>
          </cell>
        </row>
        <row r="15">
          <cell r="D15">
            <v>-858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5">
          <cell r="K15">
            <v>0</v>
          </cell>
        </row>
        <row r="16">
          <cell r="D16">
            <v>1206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6">
          <cell r="K16">
            <v>0</v>
          </cell>
        </row>
        <row r="17">
          <cell r="D17">
            <v>1402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7">
          <cell r="K17">
            <v>0</v>
          </cell>
        </row>
        <row r="18">
          <cell r="D18">
            <v>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8">
          <cell r="K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19">
          <cell r="K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0">
          <cell r="K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2">
          <cell r="K22">
            <v>0</v>
          </cell>
        </row>
        <row r="23">
          <cell r="D23">
            <v>-34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3">
          <cell r="K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4">
          <cell r="K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-859</v>
          </cell>
          <cell r="H25">
            <v>0</v>
          </cell>
        </row>
        <row r="25">
          <cell r="K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6">
          <cell r="K26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-500</v>
          </cell>
          <cell r="H31">
            <v>0</v>
          </cell>
        </row>
        <row r="31">
          <cell r="K31">
            <v>0</v>
          </cell>
        </row>
      </sheetData>
      <sheetData sheetId="5">
        <row r="9">
          <cell r="D9">
            <v>6767.77</v>
          </cell>
          <cell r="E9">
            <v>6767.77</v>
          </cell>
        </row>
        <row r="10">
          <cell r="D10">
            <v>4013.093</v>
          </cell>
          <cell r="E10">
            <v>4013.093</v>
          </cell>
        </row>
        <row r="11">
          <cell r="D11">
            <v>1213.618</v>
          </cell>
          <cell r="E11">
            <v>1213.618</v>
          </cell>
        </row>
        <row r="12">
          <cell r="D12">
            <v>1808.523</v>
          </cell>
          <cell r="E12">
            <v>1808.523</v>
          </cell>
        </row>
        <row r="13">
          <cell r="D13">
            <v>1802.648</v>
          </cell>
          <cell r="E13">
            <v>1802.648</v>
          </cell>
        </row>
        <row r="14">
          <cell r="D14">
            <v>3467.386</v>
          </cell>
          <cell r="E14">
            <v>3467.386</v>
          </cell>
        </row>
        <row r="15">
          <cell r="D15">
            <v>461.707</v>
          </cell>
          <cell r="E15">
            <v>461.707</v>
          </cell>
        </row>
        <row r="16">
          <cell r="D16">
            <v>1430.25</v>
          </cell>
          <cell r="E16">
            <v>1430.25</v>
          </cell>
        </row>
        <row r="17">
          <cell r="D17">
            <v>809.5</v>
          </cell>
          <cell r="E17">
            <v>809.5</v>
          </cell>
        </row>
        <row r="18">
          <cell r="D18">
            <v>25.358</v>
          </cell>
          <cell r="E18">
            <v>25.358</v>
          </cell>
        </row>
        <row r="19">
          <cell r="D19">
            <v>712.17</v>
          </cell>
          <cell r="E19">
            <v>712.17</v>
          </cell>
        </row>
        <row r="20">
          <cell r="D20">
            <v>783.369</v>
          </cell>
          <cell r="E20">
            <v>533.369</v>
          </cell>
        </row>
        <row r="24">
          <cell r="D24">
            <v>27654</v>
          </cell>
          <cell r="E24">
            <v>27654</v>
          </cell>
        </row>
        <row r="25">
          <cell r="D25">
            <v>0</v>
          </cell>
          <cell r="E25">
            <v>0</v>
          </cell>
        </row>
        <row r="30">
          <cell r="D30" t="str">
            <v>Operating Expenses</v>
          </cell>
        </row>
        <row r="31">
          <cell r="D31" t="str">
            <v>Forecast</v>
          </cell>
          <cell r="E31" t="str">
            <v>Plan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6.5" hidden="false" customHeight="fals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3</v>
      </c>
      <c r="D5" s="10"/>
      <c r="E5" s="10"/>
      <c r="F5" s="9"/>
      <c r="G5" s="10" t="s">
        <v>4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5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14"/>
      <c r="P6" s="9"/>
      <c r="Q6" s="12" t="s">
        <v>9</v>
      </c>
      <c r="R6" s="12" t="s">
        <v>10</v>
      </c>
      <c r="S6" s="14" t="s">
        <v>11</v>
      </c>
      <c r="T6" s="12" t="s">
        <v>12</v>
      </c>
      <c r="U6" s="12" t="s">
        <v>13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14</v>
      </c>
      <c r="B7" s="11"/>
      <c r="C7" s="15" t="s">
        <v>15</v>
      </c>
      <c r="D7" s="16" t="s">
        <v>16</v>
      </c>
      <c r="E7" s="15" t="s">
        <v>17</v>
      </c>
      <c r="F7" s="17"/>
      <c r="G7" s="14" t="s">
        <v>15</v>
      </c>
      <c r="H7" s="14" t="s">
        <v>18</v>
      </c>
      <c r="I7" s="14" t="s">
        <v>15</v>
      </c>
      <c r="J7" s="14" t="s">
        <v>15</v>
      </c>
      <c r="K7" s="15" t="s">
        <v>19</v>
      </c>
      <c r="L7" s="14" t="s">
        <v>20</v>
      </c>
      <c r="M7" s="14" t="s">
        <v>19</v>
      </c>
      <c r="N7" s="14" t="s">
        <v>19</v>
      </c>
      <c r="O7" s="14" t="s">
        <v>9</v>
      </c>
      <c r="P7" s="9"/>
      <c r="Q7" s="14" t="s">
        <v>15</v>
      </c>
      <c r="R7" s="14" t="s">
        <v>19</v>
      </c>
      <c r="S7" s="14" t="s">
        <v>20</v>
      </c>
      <c r="T7" s="14" t="s">
        <v>19</v>
      </c>
      <c r="U7" s="14" t="s">
        <v>19</v>
      </c>
      <c r="V7" s="14" t="s">
        <v>9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21</v>
      </c>
      <c r="B9" s="24"/>
      <c r="C9" s="25" t="n">
        <f aca="false">+'Mgmt Summary'!C9</f>
        <v>40000</v>
      </c>
      <c r="D9" s="26" t="n">
        <f aca="false">+'Mgmt Summary'!D9</f>
        <v>17128.77</v>
      </c>
      <c r="E9" s="27" t="n">
        <f aca="false">C9-D9</f>
        <v>22871.23</v>
      </c>
      <c r="F9" s="26"/>
      <c r="G9" s="25" t="n">
        <f aca="false">+'Mgmt Summary'!G9</f>
        <v>-11805</v>
      </c>
      <c r="H9" s="26" t="n">
        <f aca="false">GrossMargin!J10</f>
        <v>0</v>
      </c>
      <c r="I9" s="26" t="n">
        <f aca="false">+'Mgmt Summary'!I9</f>
        <v>0</v>
      </c>
      <c r="J9" s="28" t="n">
        <f aca="false">SUM(G9:I9)</f>
        <v>-11805</v>
      </c>
      <c r="K9" s="29"/>
      <c r="L9" s="25" t="n">
        <f aca="false">+'Mgmt Summary'!L9</f>
        <v>0</v>
      </c>
      <c r="M9" s="26" t="n">
        <f aca="false">+'Mgmt Summary'!M9</f>
        <v>6767.77</v>
      </c>
      <c r="N9" s="26" t="n">
        <f aca="false">+'Mgmt Summary'!N9</f>
        <v>10361</v>
      </c>
      <c r="O9" s="28" t="n">
        <f aca="false">J9-K9-M9-N9-L9</f>
        <v>-28933.77</v>
      </c>
      <c r="P9" s="26"/>
      <c r="Q9" s="25" t="n">
        <f aca="false">+'Mgmt Summary'!Q9</f>
        <v>-51805</v>
      </c>
      <c r="R9" s="26"/>
      <c r="S9" s="26" t="n">
        <f aca="false">+'Mgmt Summary'!S9</f>
        <v>0</v>
      </c>
      <c r="T9" s="26" t="n">
        <f aca="false">+'Mgmt Summary'!T9</f>
        <v>0</v>
      </c>
      <c r="U9" s="26" t="n">
        <f aca="false">+'Mgmt Summary'!U9</f>
        <v>0</v>
      </c>
      <c r="V9" s="27" t="n">
        <f aca="false">ROUND(SUM(Q9:U9),0)</f>
        <v>-51805</v>
      </c>
      <c r="W9" s="23"/>
      <c r="X9" s="30"/>
    </row>
    <row r="10" customFormat="false" ht="13.5" hidden="false" customHeight="true" outlineLevel="0" collapsed="false">
      <c r="A10" s="11" t="s">
        <v>22</v>
      </c>
      <c r="B10" s="24"/>
      <c r="C10" s="25" t="n">
        <f aca="false">+'Mgmt Summary'!C10</f>
        <v>13750</v>
      </c>
      <c r="D10" s="26" t="n">
        <f aca="false">+'Mgmt Summary'!D10</f>
        <v>7821.517</v>
      </c>
      <c r="E10" s="27" t="n">
        <f aca="false">C10-D10</f>
        <v>5928.483</v>
      </c>
      <c r="F10" s="26"/>
      <c r="G10" s="25" t="n">
        <f aca="false">+'Mgmt Summary'!G10</f>
        <v>6876.49547</v>
      </c>
      <c r="H10" s="26" t="n">
        <f aca="false">GrossMargin!J11</f>
        <v>0</v>
      </c>
      <c r="I10" s="26" t="n">
        <f aca="false">+'Mgmt Summary'!I10</f>
        <v>0</v>
      </c>
      <c r="J10" s="28" t="n">
        <f aca="false">SUM(G10:I10)</f>
        <v>6876.49547</v>
      </c>
      <c r="K10" s="29"/>
      <c r="L10" s="25" t="n">
        <f aca="false">+'Mgmt Summary'!L10</f>
        <v>753.424</v>
      </c>
      <c r="M10" s="26" t="n">
        <f aca="false">+'Mgmt Summary'!M10</f>
        <v>4013.093</v>
      </c>
      <c r="N10" s="26" t="n">
        <f aca="false">+'Mgmt Summary'!N10</f>
        <v>3055</v>
      </c>
      <c r="O10" s="28" t="n">
        <f aca="false">J10-K10-M10-N10-L10</f>
        <v>-945.02153</v>
      </c>
      <c r="P10" s="26"/>
      <c r="Q10" s="25" t="n">
        <f aca="false">+'Mgmt Summary'!Q10</f>
        <v>-6873.50453</v>
      </c>
      <c r="R10" s="26"/>
      <c r="S10" s="26" t="n">
        <f aca="false">+'Mgmt Summary'!S10</f>
        <v>0</v>
      </c>
      <c r="T10" s="26" t="n">
        <f aca="false">+'Mgmt Summary'!T10</f>
        <v>0</v>
      </c>
      <c r="U10" s="26" t="n">
        <f aca="false">+'Mgmt Summary'!U10</f>
        <v>0</v>
      </c>
      <c r="V10" s="27" t="n">
        <f aca="false">ROUND(SUM(Q10:U10),0)</f>
        <v>-6874</v>
      </c>
      <c r="W10" s="23"/>
    </row>
    <row r="11" customFormat="false" ht="13.5" hidden="false" customHeight="true" outlineLevel="0" collapsed="false">
      <c r="A11" s="11" t="s">
        <v>23</v>
      </c>
      <c r="B11" s="24"/>
      <c r="C11" s="25" t="n">
        <f aca="false">+'Mgmt Summary'!C11</f>
        <v>5000</v>
      </c>
      <c r="D11" s="26" t="n">
        <f aca="false">+'Mgmt Summary'!D11</f>
        <v>2056.681</v>
      </c>
      <c r="E11" s="27" t="n">
        <f aca="false">C11-D11</f>
        <v>2943.319</v>
      </c>
      <c r="F11" s="26"/>
      <c r="G11" s="25" t="n">
        <f aca="false">+'Mgmt Summary'!G11</f>
        <v>-2813</v>
      </c>
      <c r="H11" s="26" t="n">
        <f aca="false">GrossMargin!J12</f>
        <v>0</v>
      </c>
      <c r="I11" s="26" t="n">
        <f aca="false">+'Mgmt Summary'!I11</f>
        <v>0</v>
      </c>
      <c r="J11" s="28" t="n">
        <f aca="false">SUM(G11:I11)</f>
        <v>-2813</v>
      </c>
      <c r="K11" s="29"/>
      <c r="L11" s="25" t="n">
        <f aca="false">+'Mgmt Summary'!L11</f>
        <v>39.063</v>
      </c>
      <c r="M11" s="26" t="n">
        <f aca="false">+'Mgmt Summary'!M11</f>
        <v>1213.618</v>
      </c>
      <c r="N11" s="26" t="n">
        <f aca="false">+'Mgmt Summary'!N11</f>
        <v>804</v>
      </c>
      <c r="O11" s="28" t="n">
        <f aca="false">J11-K11-M11-N11-L11</f>
        <v>-4869.681</v>
      </c>
      <c r="P11" s="26"/>
      <c r="Q11" s="25" t="n">
        <f aca="false">+'Mgmt Summary'!Q11</f>
        <v>-7813</v>
      </c>
      <c r="R11" s="26"/>
      <c r="S11" s="26" t="n">
        <f aca="false">+'Mgmt Summary'!S11</f>
        <v>0</v>
      </c>
      <c r="T11" s="26" t="n">
        <f aca="false">+'Mgmt Summary'!T11</f>
        <v>0</v>
      </c>
      <c r="U11" s="26" t="n">
        <f aca="false">+'Mgmt Summary'!U11</f>
        <v>0</v>
      </c>
      <c r="V11" s="27" t="n">
        <f aca="false">ROUND(SUM(Q11:U11),0)</f>
        <v>-7813</v>
      </c>
      <c r="W11" s="23"/>
    </row>
    <row r="12" customFormat="false" ht="13.5" hidden="false" customHeight="true" outlineLevel="0" collapsed="false">
      <c r="A12" s="11" t="s">
        <v>24</v>
      </c>
      <c r="B12" s="24"/>
      <c r="C12" s="25" t="n">
        <f aca="false">+'Mgmt Summary'!C12</f>
        <v>8509.251</v>
      </c>
      <c r="D12" s="26" t="n">
        <f aca="false">+'Mgmt Summary'!D12</f>
        <v>3731.523</v>
      </c>
      <c r="E12" s="27" t="n">
        <f aca="false">C12-D12</f>
        <v>4777.728</v>
      </c>
      <c r="F12" s="26"/>
      <c r="G12" s="25" t="n">
        <f aca="false">+'Mgmt Summary'!G12</f>
        <v>1615</v>
      </c>
      <c r="H12" s="26" t="n">
        <f aca="false">GrossMargin!J13</f>
        <v>0</v>
      </c>
      <c r="I12" s="26" t="n">
        <f aca="false">+'Mgmt Summary'!I12</f>
        <v>0</v>
      </c>
      <c r="J12" s="28" t="n">
        <f aca="false">SUM(G12:I12)</f>
        <v>1615</v>
      </c>
      <c r="K12" s="29"/>
      <c r="L12" s="25" t="n">
        <f aca="false">+'Mgmt Summary'!L12</f>
        <v>0</v>
      </c>
      <c r="M12" s="26" t="n">
        <f aca="false">+'Mgmt Summary'!M12</f>
        <v>1808.523</v>
      </c>
      <c r="N12" s="26" t="n">
        <f aca="false">+'Mgmt Summary'!N12</f>
        <v>1923</v>
      </c>
      <c r="O12" s="28" t="n">
        <f aca="false">J12-K12-M12-N12-L12</f>
        <v>-2116.523</v>
      </c>
      <c r="P12" s="26"/>
      <c r="Q12" s="25" t="n">
        <f aca="false">+'Mgmt Summary'!Q12</f>
        <v>-6894.251</v>
      </c>
      <c r="R12" s="26"/>
      <c r="S12" s="26" t="n">
        <f aca="false">+'Mgmt Summary'!S12</f>
        <v>0</v>
      </c>
      <c r="T12" s="26" t="n">
        <f aca="false">+'Mgmt Summary'!T12</f>
        <v>0</v>
      </c>
      <c r="U12" s="26" t="n">
        <f aca="false">+'Mgmt Summary'!U12</f>
        <v>0</v>
      </c>
      <c r="V12" s="27" t="n">
        <f aca="false">ROUND(SUM(Q12:U12),0)</f>
        <v>-6894</v>
      </c>
      <c r="W12" s="23"/>
    </row>
    <row r="13" customFormat="false" ht="13.5" hidden="false" customHeight="true" outlineLevel="0" collapsed="false">
      <c r="A13" s="11" t="s">
        <v>25</v>
      </c>
      <c r="B13" s="24"/>
      <c r="C13" s="25" t="n">
        <f aca="false">+'Mgmt Summary'!C13</f>
        <v>4875</v>
      </c>
      <c r="D13" s="26" t="n">
        <f aca="false">+'Mgmt Summary'!D13</f>
        <v>2534.648</v>
      </c>
      <c r="E13" s="27" t="n">
        <f aca="false">C13-D13</f>
        <v>2340.352</v>
      </c>
      <c r="F13" s="26"/>
      <c r="G13" s="25" t="n">
        <f aca="false">+'Mgmt Summary'!G13</f>
        <v>0</v>
      </c>
      <c r="H13" s="26" t="n">
        <f aca="false">GrossMargin!J14</f>
        <v>0</v>
      </c>
      <c r="I13" s="26" t="n">
        <f aca="false">+'Mgmt Summary'!I13</f>
        <v>0</v>
      </c>
      <c r="J13" s="28" t="n">
        <f aca="false">SUM(G13:I13)</f>
        <v>0</v>
      </c>
      <c r="K13" s="29"/>
      <c r="L13" s="25" t="n">
        <f aca="false">+'Mgmt Summary'!L13</f>
        <v>0</v>
      </c>
      <c r="M13" s="26" t="n">
        <f aca="false">+'Mgmt Summary'!M13</f>
        <v>1802.648</v>
      </c>
      <c r="N13" s="26" t="n">
        <f aca="false">+'Mgmt Summary'!N13</f>
        <v>732</v>
      </c>
      <c r="O13" s="28" t="n">
        <f aca="false">J13-K13-M13-N13-L13</f>
        <v>-2534.648</v>
      </c>
      <c r="P13" s="26"/>
      <c r="Q13" s="25" t="n">
        <f aca="false">+'Mgmt Summary'!Q13</f>
        <v>-4875</v>
      </c>
      <c r="R13" s="26"/>
      <c r="S13" s="26" t="n">
        <f aca="false">+'Mgmt Summary'!S13</f>
        <v>0</v>
      </c>
      <c r="T13" s="26" t="n">
        <f aca="false">+'Mgmt Summary'!T13</f>
        <v>0</v>
      </c>
      <c r="U13" s="26" t="n">
        <f aca="false">+'Mgmt Summary'!U13</f>
        <v>0</v>
      </c>
      <c r="V13" s="27" t="n">
        <f aca="false">ROUND(SUM(Q13:U13),0)</f>
        <v>-4875</v>
      </c>
      <c r="W13" s="23"/>
    </row>
    <row r="14" customFormat="false" ht="13.5" hidden="false" customHeight="true" outlineLevel="0" collapsed="false">
      <c r="A14" s="31" t="s">
        <v>26</v>
      </c>
      <c r="B14" s="32"/>
      <c r="C14" s="25" t="n">
        <f aca="false">+'Mgmt Summary'!C14</f>
        <v>20000</v>
      </c>
      <c r="D14" s="26" t="n">
        <f aca="false">+'Mgmt Summary'!D14</f>
        <v>5782.386</v>
      </c>
      <c r="E14" s="27" t="n">
        <f aca="false">C14-D14</f>
        <v>14217.614</v>
      </c>
      <c r="F14" s="26"/>
      <c r="G14" s="25" t="n">
        <f aca="false">+'Mgmt Summary'!G14</f>
        <v>3048</v>
      </c>
      <c r="H14" s="26" t="n">
        <f aca="false">GrossMargin!J15</f>
        <v>0</v>
      </c>
      <c r="I14" s="26" t="n">
        <f aca="false">+'Mgmt Summary'!I14</f>
        <v>0</v>
      </c>
      <c r="J14" s="28" t="n">
        <f aca="false">SUM(G14:I14)</f>
        <v>3048</v>
      </c>
      <c r="K14" s="29"/>
      <c r="L14" s="25" t="n">
        <f aca="false">+'Mgmt Summary'!L14</f>
        <v>0</v>
      </c>
      <c r="M14" s="26" t="n">
        <f aca="false">+'Mgmt Summary'!M14</f>
        <v>3467.386</v>
      </c>
      <c r="N14" s="26" t="n">
        <f aca="false">+'Mgmt Summary'!N14</f>
        <v>2315</v>
      </c>
      <c r="O14" s="28" t="n">
        <f aca="false">J14-K14-M14-N14-L14</f>
        <v>-2734.386</v>
      </c>
      <c r="P14" s="26"/>
      <c r="Q14" s="25" t="n">
        <f aca="false">+'Mgmt Summary'!Q14</f>
        <v>-16952</v>
      </c>
      <c r="R14" s="26"/>
      <c r="S14" s="26" t="n">
        <f aca="false">+'Mgmt Summary'!S14</f>
        <v>0</v>
      </c>
      <c r="T14" s="26" t="n">
        <f aca="false">+'Mgmt Summary'!T14</f>
        <v>0</v>
      </c>
      <c r="U14" s="26" t="n">
        <f aca="false">+'Mgmt Summary'!U14</f>
        <v>0</v>
      </c>
      <c r="V14" s="27" t="n">
        <f aca="false">ROUND(SUM(Q14:U14),0)</f>
        <v>-16952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27</v>
      </c>
      <c r="B15" s="32"/>
      <c r="C15" s="25" t="n">
        <f aca="false">+'Mgmt Summary'!C15</f>
        <v>500</v>
      </c>
      <c r="D15" s="26" t="n">
        <f aca="false">+'Mgmt Summary'!D15</f>
        <v>614.707</v>
      </c>
      <c r="E15" s="27" t="n">
        <f aca="false">C15-D15</f>
        <v>-114.707</v>
      </c>
      <c r="F15" s="26"/>
      <c r="G15" s="25" t="n">
        <f aca="false">+'Mgmt Summary'!G15</f>
        <v>0</v>
      </c>
      <c r="H15" s="26" t="n">
        <f aca="false">GrossMargin!J16</f>
        <v>0</v>
      </c>
      <c r="I15" s="26" t="n">
        <f aca="false">+'Mgmt Summary'!I15</f>
        <v>0</v>
      </c>
      <c r="J15" s="28" t="n">
        <f aca="false">SUM(G15:I15)</f>
        <v>0</v>
      </c>
      <c r="K15" s="29"/>
      <c r="L15" s="25" t="n">
        <f aca="false">+'Mgmt Summary'!L15</f>
        <v>0</v>
      </c>
      <c r="M15" s="26" t="n">
        <f aca="false">+'Mgmt Summary'!M15</f>
        <v>461.707</v>
      </c>
      <c r="N15" s="26" t="n">
        <f aca="false">+'Mgmt Summary'!N15</f>
        <v>153</v>
      </c>
      <c r="O15" s="28" t="n">
        <f aca="false">J15-K15-M15-N15-L15</f>
        <v>-614.707</v>
      </c>
      <c r="P15" s="26"/>
      <c r="Q15" s="25" t="n">
        <f aca="false">+'Mgmt Summary'!Q15</f>
        <v>-500</v>
      </c>
      <c r="R15" s="26"/>
      <c r="S15" s="26" t="n">
        <f aca="false">+'Mgmt Summary'!S15</f>
        <v>0</v>
      </c>
      <c r="T15" s="26" t="n">
        <f aca="false">+'Mgmt Summary'!T15</f>
        <v>0</v>
      </c>
      <c r="U15" s="26" t="n">
        <f aca="false">+'Mgmt Summary'!U15</f>
        <v>0</v>
      </c>
      <c r="V15" s="27" t="n">
        <f aca="false">ROUND(SUM(Q15:U15),0)</f>
        <v>-500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11" t="s">
        <v>28</v>
      </c>
      <c r="B16" s="24"/>
      <c r="C16" s="25" t="e">
        <f aca="false">+#REF!</f>
        <v>#REF!</v>
      </c>
      <c r="D16" s="26" t="e">
        <f aca="false">+#REF!</f>
        <v>#REF!</v>
      </c>
      <c r="E16" s="27" t="e">
        <f aca="false">C16-D16</f>
        <v>#REF!</v>
      </c>
      <c r="F16" s="26"/>
      <c r="G16" s="25" t="e">
        <f aca="false">+#REF!</f>
        <v>#REF!</v>
      </c>
      <c r="H16" s="26" t="n">
        <f aca="false">GrossMargin!J17</f>
        <v>0</v>
      </c>
      <c r="I16" s="26" t="e">
        <f aca="false">+#REF!</f>
        <v>#REF!</v>
      </c>
      <c r="J16" s="28" t="e">
        <f aca="false">SUM(G16:I16)</f>
        <v>#REF!</v>
      </c>
      <c r="K16" s="29"/>
      <c r="L16" s="25" t="e">
        <f aca="false">+#REF!</f>
        <v>#REF!</v>
      </c>
      <c r="M16" s="26" t="e">
        <f aca="false">+#REF!</f>
        <v>#REF!</v>
      </c>
      <c r="N16" s="26" t="e">
        <f aca="false">+#REF!</f>
        <v>#REF!</v>
      </c>
      <c r="O16" s="28" t="e">
        <f aca="false">J16-K16-M16-N16-L16</f>
        <v>#REF!</v>
      </c>
      <c r="P16" s="26"/>
      <c r="Q16" s="25" t="e">
        <f aca="false">+#REF!</f>
        <v>#REF!</v>
      </c>
      <c r="R16" s="26"/>
      <c r="S16" s="26" t="e">
        <f aca="false">+#REF!</f>
        <v>#REF!</v>
      </c>
      <c r="T16" s="26" t="e">
        <f aca="false">+#REF!</f>
        <v>#REF!</v>
      </c>
      <c r="U16" s="26" t="e">
        <f aca="false">+#REF!</f>
        <v>#REF!</v>
      </c>
      <c r="V16" s="27" t="e">
        <f aca="false">ROUND(SUM(Q16:U16),0)</f>
        <v>#REF!</v>
      </c>
      <c r="W16" s="23"/>
    </row>
    <row r="17" customFormat="false" ht="13.5" hidden="false" customHeight="true" outlineLevel="0" collapsed="false">
      <c r="A17" s="11" t="s">
        <v>29</v>
      </c>
      <c r="B17" s="24"/>
      <c r="C17" s="25" t="n">
        <f aca="false">+'Mgmt Summary'!C20</f>
        <v>0</v>
      </c>
      <c r="D17" s="26" t="n">
        <f aca="false">+'Mgmt Summary'!D20</f>
        <v>998.161</v>
      </c>
      <c r="E17" s="27" t="n">
        <f aca="false">C17-D17</f>
        <v>-998.161</v>
      </c>
      <c r="F17" s="26"/>
      <c r="G17" s="25" t="n">
        <f aca="false">+'Mgmt Summary'!G20</f>
        <v>0</v>
      </c>
      <c r="H17" s="26" t="n">
        <f aca="false">GrossMargin!J18</f>
        <v>0</v>
      </c>
      <c r="I17" s="26" t="n">
        <f aca="false">+'Mgmt Summary'!I20</f>
        <v>0</v>
      </c>
      <c r="J17" s="28" t="n">
        <f aca="false">SUM(G17:I17)</f>
        <v>0</v>
      </c>
      <c r="K17" s="29"/>
      <c r="L17" s="25" t="n">
        <f aca="false">+'Mgmt Summary'!L20</f>
        <v>0</v>
      </c>
      <c r="M17" s="26" t="n">
        <f aca="false">+'Mgmt Summary'!M20</f>
        <v>783.369</v>
      </c>
      <c r="N17" s="26" t="n">
        <f aca="false">+'Mgmt Summary'!N20</f>
        <v>464.792</v>
      </c>
      <c r="O17" s="28" t="n">
        <f aca="false">J17-K17-M17-N17-L17</f>
        <v>-1248.161</v>
      </c>
      <c r="P17" s="26"/>
      <c r="Q17" s="25" t="n">
        <f aca="false">+'Mgmt Summary'!Q20</f>
        <v>0</v>
      </c>
      <c r="R17" s="26"/>
      <c r="S17" s="26" t="n">
        <f aca="false">+'Mgmt Summary'!S20</f>
        <v>0</v>
      </c>
      <c r="T17" s="26" t="n">
        <f aca="false">+'Mgmt Summary'!T20</f>
        <v>-250</v>
      </c>
      <c r="U17" s="26" t="n">
        <f aca="false">+'Mgmt Summary'!U20</f>
        <v>0</v>
      </c>
      <c r="V17" s="27" t="n">
        <f aca="false">ROUND(SUM(Q17:U17),0)</f>
        <v>-250</v>
      </c>
      <c r="W17" s="23"/>
    </row>
    <row r="18" customFormat="false" ht="3" hidden="false" customHeight="true" outlineLevel="0" collapsed="false">
      <c r="A18" s="11"/>
      <c r="B18" s="24"/>
      <c r="C18" s="25"/>
      <c r="D18" s="26"/>
      <c r="E18" s="27"/>
      <c r="F18" s="26"/>
      <c r="G18" s="25"/>
      <c r="H18" s="26"/>
      <c r="I18" s="26"/>
      <c r="J18" s="28"/>
      <c r="K18" s="29"/>
      <c r="L18" s="36"/>
      <c r="M18" s="26"/>
      <c r="N18" s="26"/>
      <c r="O18" s="28"/>
      <c r="P18" s="26"/>
      <c r="Q18" s="25"/>
      <c r="R18" s="26"/>
      <c r="S18" s="26"/>
      <c r="T18" s="26"/>
      <c r="U18" s="26"/>
      <c r="V18" s="27"/>
      <c r="W18" s="23"/>
    </row>
    <row r="19" customFormat="false" ht="12" hidden="false" customHeight="true" outlineLevel="0" collapsed="false">
      <c r="A19" s="37" t="s">
        <v>30</v>
      </c>
      <c r="B19" s="24"/>
      <c r="C19" s="38" t="e">
        <f aca="false">SUM(C9:C18)</f>
        <v>#REF!</v>
      </c>
      <c r="D19" s="39" t="e">
        <f aca="false">SUM(D9:D18)</f>
        <v>#REF!</v>
      </c>
      <c r="E19" s="40" t="e">
        <f aca="false">SUM(E9:E18)</f>
        <v>#REF!</v>
      </c>
      <c r="F19" s="26"/>
      <c r="G19" s="38" t="e">
        <f aca="false">SUM(G9:G18)</f>
        <v>#REF!</v>
      </c>
      <c r="H19" s="39" t="n">
        <f aca="false">SUM(H9:H18)</f>
        <v>0</v>
      </c>
      <c r="I19" s="40" t="e">
        <f aca="false">SUM(I9:I18)</f>
        <v>#REF!</v>
      </c>
      <c r="J19" s="41" t="e">
        <f aca="false">SUM(J9:J18)</f>
        <v>#REF!</v>
      </c>
      <c r="K19" s="39" t="n">
        <f aca="false">SUM(K9:K18)</f>
        <v>0</v>
      </c>
      <c r="L19" s="38" t="e">
        <f aca="false">SUM(L9:L18)</f>
        <v>#REF!</v>
      </c>
      <c r="M19" s="39" t="e">
        <f aca="false">SUM(M9:M18)</f>
        <v>#REF!</v>
      </c>
      <c r="N19" s="39" t="e">
        <f aca="false">SUM(N9:N18)</f>
        <v>#REF!</v>
      </c>
      <c r="O19" s="41" t="e">
        <f aca="false">SUM(O9:O18)</f>
        <v>#REF!</v>
      </c>
      <c r="P19" s="29"/>
      <c r="Q19" s="38" t="e">
        <f aca="false">SUM(Q9:Q18)</f>
        <v>#REF!</v>
      </c>
      <c r="R19" s="39" t="n">
        <f aca="false">SUM(R9:R18)</f>
        <v>0</v>
      </c>
      <c r="S19" s="39" t="e">
        <f aca="false">SUM(S9:S18)</f>
        <v>#REF!</v>
      </c>
      <c r="T19" s="39" t="e">
        <f aca="false">SUM(T9:T18)</f>
        <v>#REF!</v>
      </c>
      <c r="U19" s="39" t="e">
        <f aca="false">SUM(U9:U18)</f>
        <v>#REF!</v>
      </c>
      <c r="V19" s="40" t="e">
        <f aca="false">SUM(V9:V18)</f>
        <v>#REF!</v>
      </c>
      <c r="W19" s="23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3" hidden="false" customHeight="true" outlineLevel="0" collapsed="false">
      <c r="A20" s="11"/>
      <c r="B20" s="24"/>
      <c r="C20" s="25"/>
      <c r="D20" s="26"/>
      <c r="E20" s="27"/>
      <c r="F20" s="26"/>
      <c r="G20" s="25"/>
      <c r="H20" s="26"/>
      <c r="I20" s="26"/>
      <c r="J20" s="28"/>
      <c r="K20" s="29"/>
      <c r="L20" s="36"/>
      <c r="M20" s="26"/>
      <c r="N20" s="26"/>
      <c r="O20" s="28"/>
      <c r="P20" s="26"/>
      <c r="Q20" s="25"/>
      <c r="R20" s="26"/>
      <c r="S20" s="26"/>
      <c r="T20" s="26"/>
      <c r="U20" s="26"/>
      <c r="V20" s="27"/>
      <c r="W20" s="23"/>
    </row>
    <row r="21" customFormat="false" ht="13.5" hidden="false" customHeight="true" outlineLevel="0" collapsed="false">
      <c r="A21" s="31" t="s">
        <v>31</v>
      </c>
      <c r="B21" s="32"/>
      <c r="C21" s="25" t="n">
        <f aca="false">+'Mgmt Summary'!C16</f>
        <v>3000</v>
      </c>
      <c r="D21" s="26" t="n">
        <f aca="false">+'Mgmt Summary'!D16</f>
        <v>2575.25</v>
      </c>
      <c r="E21" s="27" t="n">
        <f aca="false">C21-D21</f>
        <v>424.75</v>
      </c>
      <c r="F21" s="26"/>
      <c r="G21" s="25" t="n">
        <f aca="false">+'Mgmt Summary'!G16</f>
        <v>274</v>
      </c>
      <c r="H21" s="26" t="n">
        <f aca="false">GrossMargin!J22</f>
        <v>0</v>
      </c>
      <c r="I21" s="26" t="n">
        <f aca="false">+'Mgmt Summary'!I16</f>
        <v>0</v>
      </c>
      <c r="J21" s="28" t="n">
        <f aca="false">SUM(G21:I21)</f>
        <v>274</v>
      </c>
      <c r="K21" s="29"/>
      <c r="L21" s="25" t="n">
        <f aca="false">+'Mgmt Summary'!L16</f>
        <v>0</v>
      </c>
      <c r="M21" s="26" t="n">
        <f aca="false">+'Mgmt Summary'!M16</f>
        <v>1430.25</v>
      </c>
      <c r="N21" s="26" t="n">
        <f aca="false">+'Mgmt Summary'!N16</f>
        <v>1145</v>
      </c>
      <c r="O21" s="28" t="n">
        <f aca="false">J21-K21-M21-N21-L21</f>
        <v>-2301.25</v>
      </c>
      <c r="P21" s="26"/>
      <c r="Q21" s="25" t="n">
        <f aca="false">+'Mgmt Summary'!Q16</f>
        <v>-2726</v>
      </c>
      <c r="R21" s="26"/>
      <c r="S21" s="26" t="n">
        <f aca="false">+'Mgmt Summary'!S16</f>
        <v>0</v>
      </c>
      <c r="T21" s="26" t="n">
        <f aca="false">+'Mgmt Summary'!T16</f>
        <v>0</v>
      </c>
      <c r="U21" s="26" t="n">
        <f aca="false">+'Mgmt Summary'!U16</f>
        <v>0</v>
      </c>
      <c r="V21" s="27" t="n">
        <f aca="false">ROUND(SUM(Q21:U21),0)</f>
        <v>-2726</v>
      </c>
      <c r="W21" s="33"/>
      <c r="X21" s="34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</row>
    <row r="22" customFormat="false" ht="13.5" hidden="false" customHeight="true" outlineLevel="0" collapsed="false">
      <c r="A22" s="31" t="s">
        <v>32</v>
      </c>
      <c r="B22" s="32"/>
      <c r="C22" s="25" t="n">
        <f aca="false">+'Mgmt Summary'!C17</f>
        <v>1413</v>
      </c>
      <c r="D22" s="26" t="n">
        <f aca="false">+'Mgmt Summary'!D17</f>
        <v>1588.5</v>
      </c>
      <c r="E22" s="27" t="n">
        <f aca="false">C22-D22</f>
        <v>-175.5</v>
      </c>
      <c r="F22" s="26"/>
      <c r="G22" s="25" t="n">
        <f aca="false">+'Mgmt Summary'!G17</f>
        <v>0</v>
      </c>
      <c r="H22" s="26" t="n">
        <f aca="false">GrossMargin!J27</f>
        <v>0</v>
      </c>
      <c r="I22" s="26" t="n">
        <f aca="false">+'Mgmt Summary'!I17</f>
        <v>0</v>
      </c>
      <c r="J22" s="28" t="n">
        <f aca="false">SUM(G22:I22)</f>
        <v>0</v>
      </c>
      <c r="K22" s="29"/>
      <c r="L22" s="25" t="n">
        <f aca="false">+'Mgmt Summary'!L17</f>
        <v>0</v>
      </c>
      <c r="M22" s="26" t="n">
        <f aca="false">+'Mgmt Summary'!M17</f>
        <v>809.5</v>
      </c>
      <c r="N22" s="26" t="n">
        <f aca="false">+'Mgmt Summary'!N17</f>
        <v>779</v>
      </c>
      <c r="O22" s="28" t="n">
        <f aca="false">J22-K22-M22-N22-L22</f>
        <v>-1588.5</v>
      </c>
      <c r="P22" s="26"/>
      <c r="Q22" s="25" t="n">
        <f aca="false">+'Mgmt Summary'!Q17</f>
        <v>-1413</v>
      </c>
      <c r="R22" s="26"/>
      <c r="S22" s="26" t="n">
        <f aca="false">+'Mgmt Summary'!S17</f>
        <v>0</v>
      </c>
      <c r="T22" s="26" t="n">
        <f aca="false">+'Mgmt Summary'!T17</f>
        <v>0</v>
      </c>
      <c r="U22" s="26" t="n">
        <f aca="false">+'Mgmt Summary'!U17</f>
        <v>0</v>
      </c>
      <c r="V22" s="27" t="n">
        <f aca="false">ROUND(SUM(Q22:U22),0)</f>
        <v>-1413</v>
      </c>
      <c r="W22" s="33"/>
      <c r="X22" s="34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</row>
    <row r="23" customFormat="false" ht="13.5" hidden="false" customHeight="true" outlineLevel="0" collapsed="false">
      <c r="A23" s="31" t="s">
        <v>33</v>
      </c>
      <c r="B23" s="32"/>
      <c r="C23" s="25" t="n">
        <f aca="false">+'Mgmt Summary'!C18</f>
        <v>-858.501</v>
      </c>
      <c r="D23" s="26" t="n">
        <f aca="false">+'Mgmt Summary'!D18</f>
        <v>1177.358</v>
      </c>
      <c r="E23" s="27" t="n">
        <f aca="false">C23-D23</f>
        <v>-2035.859</v>
      </c>
      <c r="F23" s="26"/>
      <c r="G23" s="25" t="n">
        <f aca="false">+'Mgmt Summary'!G18</f>
        <v>-859</v>
      </c>
      <c r="H23" s="26" t="e">
        <f aca="false">#REF!</f>
        <v>#REF!</v>
      </c>
      <c r="I23" s="26" t="n">
        <f aca="false">+'Mgmt Summary'!I18</f>
        <v>0</v>
      </c>
      <c r="J23" s="28" t="e">
        <f aca="false">SUM(G23:I23)</f>
        <v>#REF!</v>
      </c>
      <c r="K23" s="29"/>
      <c r="L23" s="25" t="n">
        <f aca="false">+'Mgmt Summary'!L18</f>
        <v>591</v>
      </c>
      <c r="M23" s="26" t="n">
        <f aca="false">+'Mgmt Summary'!M18</f>
        <v>25.358</v>
      </c>
      <c r="N23" s="26" t="n">
        <f aca="false">+'Mgmt Summary'!N18</f>
        <v>561</v>
      </c>
      <c r="O23" s="28" t="e">
        <f aca="false">J23-K23-M23-N23-L23</f>
        <v>#REF!</v>
      </c>
      <c r="P23" s="26"/>
      <c r="Q23" s="25" t="n">
        <f aca="false">+'Mgmt Summary'!Q18</f>
        <v>-0.498999999999796</v>
      </c>
      <c r="R23" s="26"/>
      <c r="S23" s="26" t="n">
        <f aca="false">+'Mgmt Summary'!S18</f>
        <v>0</v>
      </c>
      <c r="T23" s="26" t="n">
        <f aca="false">+'Mgmt Summary'!T18</f>
        <v>0</v>
      </c>
      <c r="U23" s="26" t="n">
        <f aca="false">+'Mgmt Summary'!U18</f>
        <v>0</v>
      </c>
      <c r="V23" s="27" t="n">
        <f aca="false">ROUND(SUM(Q23:U23),0)</f>
        <v>-0</v>
      </c>
      <c r="W23" s="33"/>
      <c r="X23" s="34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</row>
    <row r="24" customFormat="false" ht="3" hidden="false" customHeight="true" outlineLevel="0" collapsed="false">
      <c r="A24" s="11"/>
      <c r="B24" s="24"/>
      <c r="C24" s="25"/>
      <c r="D24" s="26"/>
      <c r="E24" s="27"/>
      <c r="F24" s="26"/>
      <c r="G24" s="25"/>
      <c r="H24" s="26"/>
      <c r="I24" s="26"/>
      <c r="J24" s="28"/>
      <c r="K24" s="29"/>
      <c r="L24" s="36"/>
      <c r="M24" s="26"/>
      <c r="N24" s="26"/>
      <c r="O24" s="28"/>
      <c r="P24" s="26"/>
      <c r="Q24" s="25"/>
      <c r="R24" s="26"/>
      <c r="S24" s="26"/>
      <c r="T24" s="26"/>
      <c r="U24" s="26"/>
      <c r="V24" s="27"/>
      <c r="W24" s="23"/>
    </row>
    <row r="25" customFormat="false" ht="12" hidden="false" customHeight="true" outlineLevel="0" collapsed="false">
      <c r="A25" s="37" t="s">
        <v>34</v>
      </c>
      <c r="B25" s="24"/>
      <c r="C25" s="38" t="n">
        <f aca="false">SUM(C21:C24)</f>
        <v>3554.499</v>
      </c>
      <c r="D25" s="39" t="n">
        <f aca="false">SUM(D21:D24)</f>
        <v>5341.108</v>
      </c>
      <c r="E25" s="40" t="n">
        <f aca="false">SUM(E21:E24)</f>
        <v>-1786.609</v>
      </c>
      <c r="F25" s="26" t="n">
        <f aca="false">SUM(F19:F23)</f>
        <v>0</v>
      </c>
      <c r="G25" s="38" t="n">
        <f aca="false">SUM(G21:G24)</f>
        <v>-585</v>
      </c>
      <c r="H25" s="39" t="e">
        <f aca="false">SUM(H21:H24)</f>
        <v>#REF!</v>
      </c>
      <c r="I25" s="40" t="n">
        <f aca="false">SUM(I21:I24)</f>
        <v>0</v>
      </c>
      <c r="J25" s="41" t="e">
        <f aca="false">SUM(J21:J24)</f>
        <v>#REF!</v>
      </c>
      <c r="K25" s="39" t="n">
        <f aca="false">SUM(K21:K24)</f>
        <v>0</v>
      </c>
      <c r="L25" s="38" t="n">
        <f aca="false">SUM(L21:L24)</f>
        <v>591</v>
      </c>
      <c r="M25" s="39" t="n">
        <f aca="false">SUM(M21:M24)</f>
        <v>2265.108</v>
      </c>
      <c r="N25" s="39" t="n">
        <f aca="false">SUM(N21:N24)</f>
        <v>2485</v>
      </c>
      <c r="O25" s="41" t="e">
        <f aca="false">SUM(O21:O24)</f>
        <v>#REF!</v>
      </c>
      <c r="P25" s="29"/>
      <c r="Q25" s="38" t="n">
        <f aca="false">SUM(Q21:Q24)</f>
        <v>-4139.499</v>
      </c>
      <c r="R25" s="39" t="n">
        <f aca="false">SUM(R21:R24)</f>
        <v>0</v>
      </c>
      <c r="S25" s="39" t="n">
        <f aca="false">SUM(S21:S24)</f>
        <v>0</v>
      </c>
      <c r="T25" s="39" t="n">
        <f aca="false">SUM(T21:T24)</f>
        <v>0</v>
      </c>
      <c r="U25" s="39" t="n">
        <f aca="false">SUM(U21:U24)</f>
        <v>0</v>
      </c>
      <c r="V25" s="40" t="n">
        <f aca="false">SUM(V21:V24)</f>
        <v>-4139</v>
      </c>
      <c r="W25" s="23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3" hidden="false" customHeight="true" outlineLevel="0" collapsed="false">
      <c r="A26" s="11"/>
      <c r="B26" s="24"/>
      <c r="C26" s="25"/>
      <c r="D26" s="26"/>
      <c r="E26" s="27"/>
      <c r="F26" s="26"/>
      <c r="G26" s="25"/>
      <c r="H26" s="26"/>
      <c r="I26" s="26"/>
      <c r="J26" s="28"/>
      <c r="K26" s="29"/>
      <c r="L26" s="36"/>
      <c r="M26" s="26"/>
      <c r="N26" s="26"/>
      <c r="O26" s="28"/>
      <c r="P26" s="26"/>
      <c r="Q26" s="25"/>
      <c r="R26" s="26"/>
      <c r="S26" s="26"/>
      <c r="T26" s="26"/>
      <c r="U26" s="26"/>
      <c r="V26" s="27"/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35</v>
      </c>
      <c r="B28" s="24"/>
      <c r="C28" s="38" t="e">
        <f aca="false">+C19+C25</f>
        <v>#REF!</v>
      </c>
      <c r="D28" s="39" t="e">
        <f aca="false">+D19+D25</f>
        <v>#REF!</v>
      </c>
      <c r="E28" s="40" t="e">
        <f aca="false">+E19+E25</f>
        <v>#REF!</v>
      </c>
      <c r="F28" s="26" t="n">
        <f aca="false">SUM(F25:F26)</f>
        <v>0</v>
      </c>
      <c r="G28" s="38" t="e">
        <f aca="false">+G19+G25</f>
        <v>#REF!</v>
      </c>
      <c r="H28" s="39" t="e">
        <f aca="false">+H19+H25</f>
        <v>#REF!</v>
      </c>
      <c r="I28" s="40" t="e">
        <f aca="false">+I19+I25</f>
        <v>#REF!</v>
      </c>
      <c r="J28" s="41" t="e">
        <f aca="false">+J19+J25</f>
        <v>#REF!</v>
      </c>
      <c r="K28" s="39" t="n">
        <f aca="false">+K19+K25</f>
        <v>0</v>
      </c>
      <c r="L28" s="38" t="e">
        <f aca="false">+L19+L25</f>
        <v>#REF!</v>
      </c>
      <c r="M28" s="39" t="e">
        <f aca="false">+M19+M25</f>
        <v>#REF!</v>
      </c>
      <c r="N28" s="39" t="e">
        <f aca="false">+N19+N25</f>
        <v>#REF!</v>
      </c>
      <c r="O28" s="41" t="e">
        <f aca="false">+O19+O25</f>
        <v>#REF!</v>
      </c>
      <c r="P28" s="29"/>
      <c r="Q28" s="38" t="e">
        <f aca="false">+Q19+Q25</f>
        <v>#REF!</v>
      </c>
      <c r="R28" s="39" t="n">
        <f aca="false">+R19+R25</f>
        <v>0</v>
      </c>
      <c r="S28" s="39" t="e">
        <f aca="false">+S19+S25</f>
        <v>#REF!</v>
      </c>
      <c r="T28" s="39" t="e">
        <f aca="false">+T19+T25</f>
        <v>#REF!</v>
      </c>
      <c r="U28" s="39" t="e">
        <f aca="false">+U19+U25</f>
        <v>#REF!</v>
      </c>
      <c r="V28" s="40" t="e">
        <f aca="false">+V19+V25</f>
        <v>#REF!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11"/>
      <c r="B29" s="24"/>
      <c r="C29" s="25"/>
      <c r="D29" s="26"/>
      <c r="E29" s="27"/>
      <c r="F29" s="26"/>
      <c r="G29" s="25"/>
      <c r="H29" s="26"/>
      <c r="I29" s="26"/>
      <c r="J29" s="28"/>
      <c r="K29" s="29"/>
      <c r="L29" s="36"/>
      <c r="M29" s="26"/>
      <c r="N29" s="26"/>
      <c r="O29" s="28"/>
      <c r="P29" s="26"/>
      <c r="Q29" s="25"/>
      <c r="R29" s="26"/>
      <c r="S29" s="26"/>
      <c r="T29" s="26"/>
      <c r="U29" s="26"/>
      <c r="V29" s="27"/>
      <c r="W29" s="23"/>
    </row>
    <row r="30" customFormat="false" ht="13.5" hidden="false" customHeight="true" outlineLevel="0" collapsed="false">
      <c r="A30" s="11" t="s">
        <v>36</v>
      </c>
      <c r="B30" s="24"/>
      <c r="C30" s="25" t="n">
        <f aca="false">+'Mgmt Summary'!C24</f>
        <v>0</v>
      </c>
      <c r="D30" s="26" t="n">
        <f aca="false">+'Mgmt Summary'!D24</f>
        <v>27654</v>
      </c>
      <c r="E30" s="27" t="n">
        <f aca="false">C30-D30</f>
        <v>-27654</v>
      </c>
      <c r="F30" s="26"/>
      <c r="G30" s="25" t="n">
        <f aca="false">+'Mgmt Summary'!G24</f>
        <v>0</v>
      </c>
      <c r="H30" s="26" t="e">
        <f aca="false">#REF!</f>
        <v>#REF!</v>
      </c>
      <c r="I30" s="26" t="n">
        <f aca="false">+'Mgmt Summary'!I24</f>
        <v>0</v>
      </c>
      <c r="J30" s="28" t="e">
        <f aca="false">SUM(G30:I30)</f>
        <v>#REF!</v>
      </c>
      <c r="K30" s="29"/>
      <c r="L30" s="25" t="n">
        <f aca="false">+'Mgmt Summary'!L24</f>
        <v>0</v>
      </c>
      <c r="M30" s="26" t="n">
        <f aca="false">+'Mgmt Summary'!M24</f>
        <v>27654</v>
      </c>
      <c r="N30" s="26" t="n">
        <f aca="false">+'Mgmt Summary'!N24</f>
        <v>0</v>
      </c>
      <c r="O30" s="28" t="e">
        <f aca="false">J30-K30-M30-N30-L30</f>
        <v>#REF!</v>
      </c>
      <c r="P30" s="26"/>
      <c r="Q30" s="25" t="n">
        <f aca="false">+'Mgmt Summary'!Q24</f>
        <v>0</v>
      </c>
      <c r="R30" s="26"/>
      <c r="S30" s="26" t="n">
        <f aca="false">+'Mgmt Summary'!S24</f>
        <v>0</v>
      </c>
      <c r="T30" s="26" t="n">
        <f aca="false">+'Mgmt Summary'!T24</f>
        <v>0</v>
      </c>
      <c r="U30" s="26" t="n">
        <f aca="false">+'Mgmt Summary'!U24</f>
        <v>0</v>
      </c>
      <c r="V30" s="27" t="n">
        <f aca="false">ROUND(SUM(Q30:U30),0)</f>
        <v>0</v>
      </c>
      <c r="W30" s="23"/>
    </row>
    <row r="31" customFormat="false" ht="13.5" hidden="false" customHeight="true" outlineLevel="0" collapsed="false">
      <c r="A31" s="11" t="s">
        <v>37</v>
      </c>
      <c r="B31" s="24"/>
      <c r="C31" s="25" t="n">
        <f aca="false">+'Mgmt Summary'!C25</f>
        <v>0</v>
      </c>
      <c r="D31" s="26" t="n">
        <f aca="false">+'Mgmt Summary'!D25</f>
        <v>-22347.853</v>
      </c>
      <c r="E31" s="27" t="n">
        <f aca="false">C31-D31</f>
        <v>22347.853</v>
      </c>
      <c r="F31" s="26"/>
      <c r="G31" s="25" t="n">
        <f aca="false">+'Mgmt Summary'!G25</f>
        <v>0</v>
      </c>
      <c r="H31" s="26" t="e">
        <f aca="false">#REF!</f>
        <v>#REF!</v>
      </c>
      <c r="I31" s="26" t="n">
        <f aca="false">+'Mgmt Summary'!I25</f>
        <v>0</v>
      </c>
      <c r="J31" s="28" t="e">
        <f aca="false">SUM(G31:I31)</f>
        <v>#REF!</v>
      </c>
      <c r="K31" s="29"/>
      <c r="L31" s="25" t="n">
        <f aca="false">+'Mgmt Summary'!L25</f>
        <v>0</v>
      </c>
      <c r="M31" s="26" t="n">
        <f aca="false">+'Mgmt Summary'!M25</f>
        <v>0</v>
      </c>
      <c r="N31" s="26" t="n">
        <f aca="false">+'Mgmt Summary'!N25</f>
        <v>-22347.853</v>
      </c>
      <c r="O31" s="28" t="e">
        <f aca="false">J31-K31-M31-N31-L31</f>
        <v>#REF!</v>
      </c>
      <c r="P31" s="26"/>
      <c r="Q31" s="25" t="n">
        <f aca="false">+'Mgmt Summary'!Q25</f>
        <v>0</v>
      </c>
      <c r="R31" s="26"/>
      <c r="S31" s="26" t="n">
        <f aca="false">+'Mgmt Summary'!S25</f>
        <v>0</v>
      </c>
      <c r="T31" s="26" t="n">
        <f aca="false">+'Mgmt Summary'!T25</f>
        <v>0</v>
      </c>
      <c r="U31" s="26" t="n">
        <f aca="false">+'Mgmt Summary'!U25</f>
        <v>0</v>
      </c>
      <c r="V31" s="27" t="n">
        <f aca="false">ROUND(SUM(Q31:U31),0)</f>
        <v>0</v>
      </c>
      <c r="W31" s="23"/>
    </row>
    <row r="32" customFormat="false" ht="13.5" hidden="false" customHeight="true" outlineLevel="0" collapsed="false">
      <c r="A32" s="11" t="s">
        <v>38</v>
      </c>
      <c r="B32" s="24"/>
      <c r="C32" s="25" t="n">
        <f aca="false">+'Mgmt Summary'!C26</f>
        <v>-500</v>
      </c>
      <c r="D32" s="26" t="n">
        <f aca="false">+'Mgmt Summary'!D26</f>
        <v>0</v>
      </c>
      <c r="E32" s="27" t="n">
        <f aca="false">C32-D32</f>
        <v>-500</v>
      </c>
      <c r="F32" s="26"/>
      <c r="G32" s="25" t="n">
        <f aca="false">+'Mgmt Summary'!G26</f>
        <v>-500</v>
      </c>
      <c r="H32" s="26" t="e">
        <f aca="false">#REF!</f>
        <v>#REF!</v>
      </c>
      <c r="I32" s="26" t="n">
        <f aca="false">+'Mgmt Summary'!I26</f>
        <v>0</v>
      </c>
      <c r="J32" s="28" t="e">
        <f aca="false">SUM(G32:I32)</f>
        <v>#REF!</v>
      </c>
      <c r="K32" s="29"/>
      <c r="L32" s="25" t="n">
        <f aca="false">+'Mgmt Summary'!L26</f>
        <v>0</v>
      </c>
      <c r="M32" s="26" t="n">
        <f aca="false">+'Mgmt Summary'!M26</f>
        <v>0</v>
      </c>
      <c r="N32" s="26" t="n">
        <f aca="false">+'Mgmt Summary'!N26</f>
        <v>0</v>
      </c>
      <c r="O32" s="28" t="e">
        <f aca="false">J32-K32-M32-N32-L32</f>
        <v>#REF!</v>
      </c>
      <c r="P32" s="26"/>
      <c r="Q32" s="25" t="n">
        <f aca="false">+'Mgmt Summary'!Q26</f>
        <v>0</v>
      </c>
      <c r="R32" s="26"/>
      <c r="S32" s="26" t="n">
        <f aca="false">+'Mgmt Summary'!S26</f>
        <v>0</v>
      </c>
      <c r="T32" s="26" t="n">
        <f aca="false">+'Mgmt Summary'!T26</f>
        <v>0</v>
      </c>
      <c r="U32" s="26" t="n">
        <f aca="false">+'Mgmt Summary'!U26</f>
        <v>0</v>
      </c>
      <c r="V32" s="27" t="n">
        <f aca="false">ROUND(SUM(Q32:U32),0)</f>
        <v>0</v>
      </c>
      <c r="W32" s="23"/>
    </row>
    <row r="33" customFormat="false" ht="13.5" hidden="false" customHeight="true" outlineLevel="0" collapsed="false">
      <c r="A33" s="11" t="s">
        <v>39</v>
      </c>
      <c r="B33" s="24"/>
      <c r="C33" s="25" t="n">
        <f aca="false">+'Mgmt Summary'!C27</f>
        <v>0</v>
      </c>
      <c r="D33" s="26" t="n">
        <f aca="false">+'Mgmt Summary'!D27</f>
        <v>-1383.487</v>
      </c>
      <c r="E33" s="27" t="n">
        <f aca="false">C33-D33</f>
        <v>1383.487</v>
      </c>
      <c r="F33" s="26"/>
      <c r="G33" s="25" t="n">
        <f aca="false">+'Mgmt Summary'!G27</f>
        <v>0</v>
      </c>
      <c r="H33" s="26" t="n">
        <f aca="false">GrossMargin!J28</f>
        <v>0</v>
      </c>
      <c r="I33" s="26" t="n">
        <f aca="false">+'Mgmt Summary'!I27</f>
        <v>0</v>
      </c>
      <c r="J33" s="28" t="n">
        <f aca="false">SUM(G33:I33)</f>
        <v>0</v>
      </c>
      <c r="K33" s="29"/>
      <c r="L33" s="25" t="n">
        <f aca="false">+'Mgmt Summary'!L27</f>
        <v>-1383.487</v>
      </c>
      <c r="M33" s="26" t="n">
        <f aca="false">+'Mgmt Summary'!M27</f>
        <v>0</v>
      </c>
      <c r="N33" s="26" t="n">
        <f aca="false">+'Mgmt Summary'!N27</f>
        <v>0</v>
      </c>
      <c r="O33" s="28" t="n">
        <f aca="false">J33-K33-M33-N33-L33</f>
        <v>1383.487</v>
      </c>
      <c r="P33" s="26"/>
      <c r="Q33" s="25" t="n">
        <f aca="false">+'Mgmt Summary'!Q27</f>
        <v>0</v>
      </c>
      <c r="R33" s="26"/>
      <c r="S33" s="26" t="n">
        <f aca="false">+'Mgmt Summary'!S27</f>
        <v>0</v>
      </c>
      <c r="T33" s="26" t="n">
        <f aca="false">+'Mgmt Summary'!T27</f>
        <v>0</v>
      </c>
      <c r="U33" s="26" t="n">
        <f aca="false">+'Mgmt Summary'!U27</f>
        <v>0</v>
      </c>
      <c r="V33" s="27" t="n">
        <f aca="false">ROUND(SUM(Q33:U33),0)</f>
        <v>0</v>
      </c>
      <c r="W33" s="23"/>
    </row>
    <row r="34" customFormat="false" ht="3" hidden="false" customHeight="true" outlineLevel="0" collapsed="false">
      <c r="A34" s="11"/>
      <c r="B34" s="24"/>
      <c r="C34" s="25"/>
      <c r="D34" s="26"/>
      <c r="E34" s="27"/>
      <c r="F34" s="26"/>
      <c r="G34" s="25"/>
      <c r="H34" s="26"/>
      <c r="I34" s="26"/>
      <c r="J34" s="28"/>
      <c r="K34" s="29"/>
      <c r="L34" s="36"/>
      <c r="M34" s="26"/>
      <c r="N34" s="26"/>
      <c r="O34" s="28"/>
      <c r="P34" s="26"/>
      <c r="Q34" s="25"/>
      <c r="R34" s="26"/>
      <c r="S34" s="26"/>
      <c r="T34" s="26"/>
      <c r="U34" s="26"/>
      <c r="V34" s="27" t="n">
        <f aca="false">ROUND(SUM(Q34:U34),0)</f>
        <v>0</v>
      </c>
      <c r="W34" s="23"/>
    </row>
    <row r="35" customFormat="false" ht="12" hidden="false" customHeight="true" outlineLevel="0" collapsed="false">
      <c r="A35" s="37" t="s">
        <v>40</v>
      </c>
      <c r="B35" s="24"/>
      <c r="C35" s="38" t="e">
        <f aca="false">SUM(C28:C34)</f>
        <v>#REF!</v>
      </c>
      <c r="D35" s="39" t="e">
        <f aca="false">SUM(D28:D34)</f>
        <v>#REF!</v>
      </c>
      <c r="E35" s="40" t="e">
        <f aca="false">SUM(E28:E34)</f>
        <v>#REF!</v>
      </c>
      <c r="F35" s="26"/>
      <c r="G35" s="38" t="e">
        <f aca="false">SUM(G28:G34)</f>
        <v>#REF!</v>
      </c>
      <c r="H35" s="39" t="e">
        <f aca="false">SUM(H28:H34)</f>
        <v>#REF!</v>
      </c>
      <c r="I35" s="39" t="e">
        <f aca="false">SUM(I28:I34)</f>
        <v>#REF!</v>
      </c>
      <c r="J35" s="41" t="e">
        <f aca="false">SUM(J28:J34)</f>
        <v>#REF!</v>
      </c>
      <c r="K35" s="39" t="n">
        <f aca="false">SUM(K28:K34)</f>
        <v>0</v>
      </c>
      <c r="L35" s="38" t="e">
        <f aca="false">SUM(L28:L34)</f>
        <v>#REF!</v>
      </c>
      <c r="M35" s="39" t="e">
        <f aca="false">SUM(M28:M34)</f>
        <v>#REF!</v>
      </c>
      <c r="N35" s="39" t="e">
        <f aca="false">SUM(N28:N34)</f>
        <v>#REF!</v>
      </c>
      <c r="O35" s="41" t="e">
        <f aca="false">J35-K35-M35-N35-L35</f>
        <v>#REF!</v>
      </c>
      <c r="P35" s="26"/>
      <c r="Q35" s="38" t="e">
        <f aca="false">SUM(Q28:Q34)</f>
        <v>#REF!</v>
      </c>
      <c r="R35" s="39" t="n">
        <f aca="false">SUM(R28:R34)</f>
        <v>0</v>
      </c>
      <c r="S35" s="39" t="e">
        <f aca="false">SUM(S28:S34)</f>
        <v>#REF!</v>
      </c>
      <c r="T35" s="39" t="e">
        <f aca="false">SUM(T28:T34)</f>
        <v>#REF!</v>
      </c>
      <c r="U35" s="39" t="e">
        <f aca="false">SUM(U28:U34)</f>
        <v>#REF!</v>
      </c>
      <c r="V35" s="40" t="e">
        <f aca="false">SUM(V28:V34)</f>
        <v>#REF!</v>
      </c>
      <c r="W35" s="23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3" hidden="false" customHeight="true" outlineLevel="0" collapsed="false">
      <c r="A36" s="11"/>
      <c r="B36" s="24"/>
      <c r="C36" s="25"/>
      <c r="D36" s="26"/>
      <c r="E36" s="27"/>
      <c r="F36" s="26"/>
      <c r="G36" s="25" t="s">
        <v>41</v>
      </c>
      <c r="H36" s="26"/>
      <c r="I36" s="26"/>
      <c r="J36" s="28"/>
      <c r="K36" s="29"/>
      <c r="L36" s="36"/>
      <c r="M36" s="26" t="s">
        <v>42</v>
      </c>
      <c r="N36" s="26"/>
      <c r="O36" s="28"/>
      <c r="P36" s="26"/>
      <c r="Q36" s="25"/>
      <c r="R36" s="26"/>
      <c r="S36" s="26"/>
      <c r="T36" s="26"/>
      <c r="U36" s="26"/>
      <c r="V36" s="27"/>
      <c r="W36" s="23"/>
    </row>
    <row r="37" customFormat="false" ht="12" hidden="false" customHeight="true" outlineLevel="0" collapsed="false">
      <c r="A37" s="11" t="s">
        <v>43</v>
      </c>
      <c r="B37" s="24"/>
      <c r="C37" s="25" t="n">
        <f aca="false">+'Mgmt Summary'!C31</f>
        <v>0</v>
      </c>
      <c r="D37" s="26" t="n">
        <f aca="false">+'Mgmt Summary'!D31</f>
        <v>308</v>
      </c>
      <c r="E37" s="27" t="n">
        <f aca="false">C37-D37</f>
        <v>-308</v>
      </c>
      <c r="F37" s="26"/>
      <c r="G37" s="25" t="n">
        <f aca="false">+'Mgmt Summary'!G31</f>
        <v>0</v>
      </c>
      <c r="H37" s="26" t="n">
        <f aca="false">GrossMargin!J32</f>
        <v>0</v>
      </c>
      <c r="I37" s="26" t="n">
        <f aca="false">+'Mgmt Summary'!I31</f>
        <v>0</v>
      </c>
      <c r="J37" s="28" t="n">
        <f aca="false">SUM(G37:I37)</f>
        <v>0</v>
      </c>
      <c r="K37" s="29"/>
      <c r="L37" s="25" t="n">
        <f aca="false">+'Mgmt Summary'!L31</f>
        <v>0</v>
      </c>
      <c r="M37" s="26" t="n">
        <f aca="false">+'Mgmt Summary'!M31</f>
        <v>308</v>
      </c>
      <c r="N37" s="26" t="n">
        <f aca="false">+'Mgmt Summary'!N31</f>
        <v>0</v>
      </c>
      <c r="O37" s="28" t="n">
        <f aca="false">J37-K37-M37-N37-L37</f>
        <v>-308</v>
      </c>
      <c r="P37" s="26"/>
      <c r="Q37" s="25" t="n">
        <f aca="false">+'Mgmt Summary'!Q31</f>
        <v>0</v>
      </c>
      <c r="R37" s="26"/>
      <c r="S37" s="26" t="n">
        <f aca="false">+'Mgmt Summary'!S31</f>
        <v>0</v>
      </c>
      <c r="T37" s="26" t="n">
        <f aca="false">+'Mgmt Summary'!T31</f>
        <v>0</v>
      </c>
      <c r="U37" s="26" t="n">
        <f aca="false">+'Mgmt Summary'!U31</f>
        <v>0</v>
      </c>
      <c r="V37" s="27" t="n">
        <f aca="false">ROUND(SUM(Q37:U37),0)</f>
        <v>0</v>
      </c>
      <c r="W37" s="23"/>
    </row>
    <row r="38" customFormat="false" ht="3" hidden="false" customHeight="true" outlineLevel="0" collapsed="false">
      <c r="A38" s="11"/>
      <c r="B38" s="24"/>
      <c r="C38" s="25"/>
      <c r="D38" s="26"/>
      <c r="E38" s="27"/>
      <c r="F38" s="26"/>
      <c r="G38" s="25"/>
      <c r="H38" s="26"/>
      <c r="I38" s="26"/>
      <c r="J38" s="28"/>
      <c r="K38" s="29"/>
      <c r="L38" s="36"/>
      <c r="M38" s="26"/>
      <c r="N38" s="26"/>
      <c r="O38" s="28"/>
      <c r="P38" s="26"/>
      <c r="Q38" s="25"/>
      <c r="R38" s="26"/>
      <c r="S38" s="26"/>
      <c r="T38" s="26"/>
      <c r="U38" s="26"/>
      <c r="V38" s="27"/>
      <c r="W38" s="23"/>
    </row>
    <row r="39" customFormat="false" ht="12" hidden="false" customHeight="true" outlineLevel="0" collapsed="false">
      <c r="A39" s="37" t="s">
        <v>44</v>
      </c>
      <c r="B39" s="24"/>
      <c r="C39" s="42" t="e">
        <f aca="false">SUM(C35:C37)</f>
        <v>#REF!</v>
      </c>
      <c r="D39" s="43" t="e">
        <f aca="false">SUM(D35:D37)</f>
        <v>#REF!</v>
      </c>
      <c r="E39" s="44" t="e">
        <f aca="false">SUM(E35:E37)</f>
        <v>#REF!</v>
      </c>
      <c r="F39" s="26"/>
      <c r="G39" s="42" t="e">
        <f aca="false">SUM(G35:G37)</f>
        <v>#REF!</v>
      </c>
      <c r="H39" s="43" t="e">
        <f aca="false">SUM(H35:H37)</f>
        <v>#REF!</v>
      </c>
      <c r="I39" s="43" t="e">
        <f aca="false">SUM(I35:I37)</f>
        <v>#REF!</v>
      </c>
      <c r="J39" s="45" t="e">
        <f aca="false">SUM(J35:J37)</f>
        <v>#REF!</v>
      </c>
      <c r="K39" s="43" t="n">
        <f aca="false">SUM(K35:K37)</f>
        <v>0</v>
      </c>
      <c r="L39" s="42" t="e">
        <f aca="false">SUM(L35:L37)</f>
        <v>#REF!</v>
      </c>
      <c r="M39" s="43" t="e">
        <f aca="false">SUM(M35:M37)</f>
        <v>#REF!</v>
      </c>
      <c r="N39" s="43" t="e">
        <f aca="false">SUM(N35:N37)</f>
        <v>#REF!</v>
      </c>
      <c r="O39" s="45" t="e">
        <f aca="false">J39-K39-M39-N39-L39</f>
        <v>#REF!</v>
      </c>
      <c r="P39" s="26"/>
      <c r="Q39" s="42" t="e">
        <f aca="false">SUM(Q35:Q37)</f>
        <v>#REF!</v>
      </c>
      <c r="R39" s="43" t="n">
        <f aca="false">SUM(R35:R37)</f>
        <v>0</v>
      </c>
      <c r="S39" s="43" t="e">
        <f aca="false">SUM(S35:S37)</f>
        <v>#REF!</v>
      </c>
      <c r="T39" s="43" t="e">
        <f aca="false">SUM(T35:T37)</f>
        <v>#REF!</v>
      </c>
      <c r="U39" s="43" t="e">
        <f aca="false">SUM(U35:U37)</f>
        <v>#REF!</v>
      </c>
      <c r="V39" s="44" t="e">
        <f aca="false">SUM(V35:V37)</f>
        <v>#REF!</v>
      </c>
      <c r="W39" s="23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3" hidden="false" customHeight="true" outlineLevel="0" collapsed="false">
      <c r="A40" s="46"/>
      <c r="B40" s="47"/>
      <c r="C40" s="48"/>
      <c r="D40" s="49"/>
      <c r="E40" s="50"/>
      <c r="F40" s="51"/>
      <c r="G40" s="52"/>
      <c r="H40" s="53"/>
      <c r="I40" s="53"/>
      <c r="J40" s="46"/>
      <c r="K40" s="53"/>
      <c r="L40" s="52"/>
      <c r="M40" s="53"/>
      <c r="N40" s="53"/>
      <c r="O40" s="46"/>
      <c r="P40" s="54"/>
      <c r="Q40" s="52"/>
      <c r="R40" s="53"/>
      <c r="S40" s="53"/>
      <c r="T40" s="53"/>
      <c r="U40" s="53"/>
      <c r="V40" s="55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true" customHeight="false" outlineLevel="0" collapsed="false">
      <c r="A41" s="56"/>
      <c r="C41" s="57"/>
      <c r="D41" s="51"/>
      <c r="E41" s="56" t="s">
        <v>45</v>
      </c>
      <c r="F41" s="51"/>
      <c r="G41" s="58" t="n">
        <f aca="false">+'GM-WeeklyChnge'!C38</f>
        <v>0</v>
      </c>
    </row>
    <row r="42" customFormat="false" ht="6" hidden="false" customHeight="tru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A43" s="59" t="s">
        <v>46</v>
      </c>
      <c r="C43" s="51"/>
      <c r="D43" s="51"/>
      <c r="E43" s="51"/>
      <c r="F43" s="51"/>
      <c r="M43" s="30"/>
      <c r="T43" s="30"/>
    </row>
    <row r="44" customFormat="false" ht="12.75" hidden="false" customHeight="false" outlineLevel="0" collapsed="false">
      <c r="C44" s="51"/>
      <c r="D44" s="51"/>
      <c r="E44" s="51"/>
      <c r="F44" s="51"/>
      <c r="G44" s="30"/>
    </row>
    <row r="45" customFormat="false" ht="12.75" hidden="false" customHeight="false" outlineLevel="0" collapsed="false">
      <c r="C45" s="51"/>
      <c r="D45" s="51"/>
      <c r="E45" s="51"/>
      <c r="F45" s="51"/>
      <c r="V45" s="30"/>
    </row>
    <row r="46" customFormat="false" ht="12.75" hidden="false" customHeight="false" outlineLevel="0" collapsed="false">
      <c r="C46" s="51"/>
      <c r="D46" s="51"/>
      <c r="E46" s="51"/>
      <c r="F46" s="51"/>
    </row>
    <row r="47" customFormat="false" ht="12.75" hidden="false" customHeight="false" outlineLevel="0" collapsed="false">
      <c r="C47" s="51"/>
      <c r="D47" s="51"/>
      <c r="E47" s="51"/>
      <c r="F47" s="51"/>
    </row>
    <row r="48" customFormat="false" ht="12.75" hidden="false" customHeight="false" outlineLevel="0" collapsed="false">
      <c r="C48" s="51"/>
      <c r="D48" s="51"/>
      <c r="E48" s="51"/>
      <c r="F48" s="51"/>
    </row>
    <row r="49" customFormat="false" ht="12.75" hidden="false" customHeight="false" outlineLevel="0" collapsed="false">
      <c r="C49" s="51"/>
      <c r="D49" s="51"/>
      <c r="E49" s="51"/>
      <c r="F49" s="51"/>
    </row>
    <row r="50" customFormat="false" ht="12.75" hidden="false" customHeight="false" outlineLevel="0" collapsed="false">
      <c r="C50" s="51"/>
      <c r="D50" s="51"/>
      <c r="E50" s="51"/>
      <c r="F50" s="51"/>
    </row>
    <row r="51" customFormat="false" ht="12.75" hidden="false" customHeight="false" outlineLevel="0" collapsed="false">
      <c r="C51" s="51"/>
      <c r="D51" s="51"/>
      <c r="E51" s="51"/>
    </row>
    <row r="52" customFormat="false" ht="12.75" hidden="false" customHeight="false" outlineLevel="0" collapsed="false">
      <c r="C52" s="51"/>
      <c r="D52" s="51"/>
      <c r="E52" s="51"/>
    </row>
    <row r="53" customFormat="false" ht="12.75" hidden="false" customHeight="false" outlineLevel="0" collapsed="false">
      <c r="C53" s="51"/>
      <c r="D53" s="51"/>
      <c r="E53" s="51"/>
    </row>
    <row r="54" customFormat="false" ht="12.75" hidden="false" customHeight="false" outlineLevel="0" collapsed="false">
      <c r="C54" s="51"/>
      <c r="D54" s="51"/>
      <c r="E54" s="51"/>
    </row>
    <row r="55" customFormat="false" ht="12.75" hidden="false" customHeight="false" outlineLevel="0" collapsed="false">
      <c r="C55" s="51"/>
      <c r="D55" s="51"/>
      <c r="E55" s="51"/>
    </row>
    <row r="56" customFormat="false" ht="12.75" hidden="false" customHeight="false" outlineLevel="0" collapsed="false">
      <c r="C56" s="51"/>
      <c r="D56" s="51"/>
      <c r="E56" s="51"/>
    </row>
    <row r="57" customFormat="false" ht="12.75" hidden="true" customHeight="false" outlineLevel="0" collapsed="false">
      <c r="C57" s="51"/>
      <c r="D57" s="51"/>
      <c r="E57" s="51"/>
      <c r="F57" s="51"/>
    </row>
    <row r="58" customFormat="false" ht="12.75" hidden="true" customHeight="false" outlineLevel="0" collapsed="false">
      <c r="A58" s="51"/>
    </row>
    <row r="59" customFormat="false" ht="12.75" hidden="true" customHeight="false" outlineLevel="0" collapsed="false">
      <c r="A59" s="51"/>
    </row>
    <row r="60" customFormat="false" ht="12.75" hidden="true" customHeight="false" outlineLevel="0" collapsed="false">
      <c r="A60" s="51"/>
    </row>
    <row r="61" customFormat="false" ht="12.75" hidden="true" customHeight="false" outlineLevel="0" collapsed="false">
      <c r="A61" s="51"/>
    </row>
    <row r="62" customFormat="false" ht="12.75" hidden="true" customHeight="false" outlineLevel="0" collapsed="false">
      <c r="A62" s="51"/>
    </row>
    <row r="63" customFormat="false" ht="12.75" hidden="true" customHeight="false" outlineLevel="0" collapsed="false">
      <c r="A63" s="51"/>
    </row>
    <row r="64" customFormat="false" ht="12.75" hidden="true" customHeight="false" outlineLevel="0" collapsed="false">
      <c r="C64" s="51"/>
      <c r="D64" s="51"/>
      <c r="E64" s="51"/>
      <c r="F64" s="51"/>
    </row>
    <row r="65" customFormat="false" ht="12.75" hidden="true" customHeight="false" outlineLevel="0" collapsed="false">
      <c r="C65" s="51"/>
      <c r="D65" s="51"/>
      <c r="E65" s="51"/>
      <c r="F65" s="51"/>
    </row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2" min="11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29.25" hidden="false" customHeight="true" outlineLevel="0" collapsed="false">
      <c r="A2" s="62" t="s">
        <v>47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3"/>
      <c r="Q2" s="64" t="s">
        <v>48</v>
      </c>
      <c r="R2" s="63"/>
      <c r="S2" s="63"/>
      <c r="T2" s="63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/>
      <c r="N3" s="0"/>
      <c r="O3" s="0"/>
      <c r="P3" s="0"/>
      <c r="Q3" s="67" t="str">
        <f aca="false">+'Mgmt Summary'!A3</f>
        <v>Results based on activity through January 25, 2001</v>
      </c>
      <c r="R3" s="0"/>
      <c r="S3" s="0"/>
      <c r="T3" s="0"/>
      <c r="U3" s="61"/>
      <c r="V3" s="66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68"/>
      <c r="O4" s="0"/>
      <c r="P4" s="0"/>
      <c r="Q4" s="0"/>
      <c r="R4" s="0"/>
      <c r="S4" s="0"/>
      <c r="T4" s="0"/>
      <c r="U4" s="0"/>
      <c r="V4" s="69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8" hidden="false" customHeight="true" outlineLevel="0" collapsed="false">
      <c r="A5" s="70"/>
      <c r="B5" s="71"/>
      <c r="C5" s="72" t="s">
        <v>15</v>
      </c>
      <c r="D5" s="72"/>
      <c r="E5" s="72"/>
      <c r="F5" s="73"/>
      <c r="G5" s="72" t="s">
        <v>49</v>
      </c>
      <c r="H5" s="72"/>
      <c r="I5" s="72"/>
      <c r="J5" s="74"/>
      <c r="K5" s="72" t="s">
        <v>50</v>
      </c>
      <c r="L5" s="72"/>
      <c r="M5" s="72"/>
      <c r="N5" s="75"/>
      <c r="O5" s="72" t="s">
        <v>51</v>
      </c>
      <c r="P5" s="72"/>
      <c r="Q5" s="72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</row>
    <row r="6" customFormat="false" ht="18.75" hidden="false" customHeight="true" outlineLevel="0" collapsed="false">
      <c r="A6" s="77" t="s">
        <v>14</v>
      </c>
      <c r="B6" s="78"/>
      <c r="C6" s="79" t="s">
        <v>6</v>
      </c>
      <c r="D6" s="80" t="s">
        <v>3</v>
      </c>
      <c r="E6" s="81" t="s">
        <v>52</v>
      </c>
      <c r="F6" s="82"/>
      <c r="G6" s="79" t="s">
        <v>8</v>
      </c>
      <c r="H6" s="80" t="s">
        <v>3</v>
      </c>
      <c r="I6" s="81" t="s">
        <v>52</v>
      </c>
      <c r="J6" s="82"/>
      <c r="K6" s="79" t="s">
        <v>8</v>
      </c>
      <c r="L6" s="80" t="s">
        <v>3</v>
      </c>
      <c r="M6" s="81" t="s">
        <v>52</v>
      </c>
      <c r="N6" s="83"/>
      <c r="O6" s="79" t="s">
        <v>15</v>
      </c>
      <c r="P6" s="80" t="s">
        <v>53</v>
      </c>
      <c r="Q6" s="81" t="s">
        <v>9</v>
      </c>
    </row>
    <row r="7" customFormat="false" ht="4.5" hidden="false" customHeight="true" outlineLevel="0" collapsed="false">
      <c r="A7" s="84"/>
      <c r="B7" s="78"/>
      <c r="C7" s="85"/>
      <c r="D7" s="47"/>
      <c r="E7" s="86"/>
      <c r="F7" s="87"/>
      <c r="G7" s="85"/>
      <c r="H7" s="47"/>
      <c r="I7" s="86"/>
      <c r="J7" s="87"/>
      <c r="K7" s="85"/>
      <c r="L7" s="47"/>
      <c r="M7" s="86"/>
      <c r="N7" s="83"/>
      <c r="O7" s="85"/>
      <c r="P7" s="47"/>
      <c r="Q7" s="86"/>
    </row>
    <row r="8" customFormat="false" ht="13.5" hidden="false" customHeight="true" outlineLevel="0" collapsed="false">
      <c r="A8" s="88" t="s">
        <v>54</v>
      </c>
      <c r="B8" s="89"/>
      <c r="C8" s="90" t="n">
        <f aca="false">+'Mgmt Summary'!J9</f>
        <v>-11805</v>
      </c>
      <c r="D8" s="91" t="n">
        <f aca="false">+'Mgmt Summary'!C9</f>
        <v>40000</v>
      </c>
      <c r="E8" s="92" t="n">
        <f aca="false">-D8+C8</f>
        <v>-51805</v>
      </c>
      <c r="F8" s="93"/>
      <c r="G8" s="90" t="n">
        <f aca="false">+Expenses!D9+'CapChrg-AllocExp'!K10+'CapChrg-AllocExp'!D10</f>
        <v>17128.77</v>
      </c>
      <c r="H8" s="91" t="n">
        <f aca="false">+Expenses!E9+'CapChrg-AllocExp'!L10+'CapChrg-AllocExp'!E10</f>
        <v>17128.77</v>
      </c>
      <c r="I8" s="92" t="n">
        <f aca="false">+H8-G8</f>
        <v>0</v>
      </c>
      <c r="J8" s="93"/>
      <c r="K8" s="90" t="n">
        <f aca="false">+C8-G8</f>
        <v>-28933.77</v>
      </c>
      <c r="L8" s="91" t="n">
        <f aca="false">D8-H8</f>
        <v>22871.23</v>
      </c>
      <c r="M8" s="92" t="n">
        <f aca="false">K8-L8</f>
        <v>-51805</v>
      </c>
      <c r="N8" s="94"/>
      <c r="O8" s="90" t="n">
        <f aca="false">+C8-'[1]QTD Mgmt Summary'!C8</f>
        <v>-4690</v>
      </c>
      <c r="P8" s="91" t="n">
        <f aca="false">-G8+'[1]QTD Mgmt Summary'!G8</f>
        <v>0</v>
      </c>
      <c r="Q8" s="92" t="n">
        <f aca="false">+O8+P8</f>
        <v>-4690</v>
      </c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3.5" hidden="false" customHeight="true" outlineLevel="0" collapsed="false">
      <c r="A9" s="88" t="s">
        <v>22</v>
      </c>
      <c r="B9" s="89"/>
      <c r="C9" s="90" t="n">
        <f aca="false">+'Mgmt Summary'!J10</f>
        <v>6876.49547</v>
      </c>
      <c r="D9" s="91" t="n">
        <f aca="false">+'Mgmt Summary'!C10</f>
        <v>13750</v>
      </c>
      <c r="E9" s="92" t="n">
        <f aca="false">-D9+C9</f>
        <v>-6873.50453</v>
      </c>
      <c r="F9" s="93"/>
      <c r="G9" s="90" t="n">
        <f aca="false">+Expenses!D10+'CapChrg-AllocExp'!K11+'CapChrg-AllocExp'!D11</f>
        <v>7821.517</v>
      </c>
      <c r="H9" s="91" t="n">
        <f aca="false">+Expenses!E10+'CapChrg-AllocExp'!L11+'CapChrg-AllocExp'!E11</f>
        <v>7821.517</v>
      </c>
      <c r="I9" s="92" t="n">
        <f aca="false">+H9-G9</f>
        <v>0</v>
      </c>
      <c r="J9" s="93"/>
      <c r="K9" s="90" t="n">
        <f aca="false">C9-G9</f>
        <v>-945.02153</v>
      </c>
      <c r="L9" s="91" t="n">
        <f aca="false">D9-H9</f>
        <v>5928.483</v>
      </c>
      <c r="M9" s="92" t="n">
        <f aca="false">K9-L9</f>
        <v>-6873.50453</v>
      </c>
      <c r="N9" s="94"/>
      <c r="O9" s="90" t="n">
        <f aca="false">+C9-'[1]QTD Mgmt Summary'!C9</f>
        <v>1898.69823</v>
      </c>
      <c r="P9" s="91" t="n">
        <f aca="false">-G9+'[1]QTD Mgmt Summary'!G9</f>
        <v>0</v>
      </c>
      <c r="Q9" s="92" t="n">
        <f aca="false">+O9+P9</f>
        <v>1898.69823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3.5" hidden="false" customHeight="true" outlineLevel="0" collapsed="false">
      <c r="A10" s="88" t="s">
        <v>23</v>
      </c>
      <c r="B10" s="89"/>
      <c r="C10" s="90" t="n">
        <f aca="false">+'Mgmt Summary'!J11</f>
        <v>-2813</v>
      </c>
      <c r="D10" s="91" t="n">
        <f aca="false">+'Mgmt Summary'!C11</f>
        <v>5000</v>
      </c>
      <c r="E10" s="92" t="n">
        <f aca="false">-D10+C10</f>
        <v>-7813</v>
      </c>
      <c r="F10" s="93"/>
      <c r="G10" s="90" t="n">
        <f aca="false">+Expenses!D11+'CapChrg-AllocExp'!K12+'CapChrg-AllocExp'!D12</f>
        <v>2056.681</v>
      </c>
      <c r="H10" s="91" t="n">
        <f aca="false">+Expenses!E11+'CapChrg-AllocExp'!L12+'CapChrg-AllocExp'!E12</f>
        <v>2056.681</v>
      </c>
      <c r="I10" s="92" t="n">
        <f aca="false">+H10-G10</f>
        <v>0</v>
      </c>
      <c r="J10" s="93"/>
      <c r="K10" s="90" t="n">
        <f aca="false">C10-G10</f>
        <v>-4869.681</v>
      </c>
      <c r="L10" s="91" t="n">
        <f aca="false">D10-H10</f>
        <v>2943.319</v>
      </c>
      <c r="M10" s="92" t="n">
        <f aca="false">K10-L10</f>
        <v>-7813</v>
      </c>
      <c r="N10" s="94"/>
      <c r="O10" s="90" t="n">
        <f aca="false">+C10-'[1]QTD Mgmt Summary'!C10</f>
        <v>-622</v>
      </c>
      <c r="P10" s="91" t="n">
        <f aca="false">-G10+'[1]QTD Mgmt Summary'!G10</f>
        <v>0</v>
      </c>
      <c r="Q10" s="92" t="n">
        <f aca="false">+O10+P10</f>
        <v>-622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3.5" hidden="false" customHeight="true" outlineLevel="0" collapsed="false">
      <c r="A11" s="88" t="s">
        <v>24</v>
      </c>
      <c r="B11" s="89"/>
      <c r="C11" s="90" t="n">
        <f aca="false">+'Mgmt Summary'!J12</f>
        <v>1615</v>
      </c>
      <c r="D11" s="91" t="n">
        <f aca="false">+'Mgmt Summary'!C12</f>
        <v>8509.251</v>
      </c>
      <c r="E11" s="92" t="n">
        <f aca="false">-D11+C11</f>
        <v>-6894.251</v>
      </c>
      <c r="F11" s="93"/>
      <c r="G11" s="90" t="n">
        <f aca="false">+Expenses!D12+'CapChrg-AllocExp'!K13+'CapChrg-AllocExp'!D13</f>
        <v>3731.523</v>
      </c>
      <c r="H11" s="91" t="n">
        <f aca="false">+Expenses!E12+'CapChrg-AllocExp'!L13+'CapChrg-AllocExp'!E13</f>
        <v>3731.523</v>
      </c>
      <c r="I11" s="92" t="n">
        <f aca="false">+H11-G11</f>
        <v>0</v>
      </c>
      <c r="J11" s="93"/>
      <c r="K11" s="90" t="n">
        <f aca="false">C11-G11</f>
        <v>-2116.523</v>
      </c>
      <c r="L11" s="91" t="n">
        <f aca="false">D11-H11</f>
        <v>4777.728</v>
      </c>
      <c r="M11" s="92" t="n">
        <f aca="false">K11-L11</f>
        <v>-6894.251</v>
      </c>
      <c r="N11" s="94"/>
      <c r="O11" s="90" t="n">
        <f aca="false">+C11-'[1]QTD Mgmt Summary'!C11</f>
        <v>987</v>
      </c>
      <c r="P11" s="91" t="n">
        <f aca="false">-G11+'[1]QTD Mgmt Summary'!G11</f>
        <v>0</v>
      </c>
      <c r="Q11" s="92" t="n">
        <f aca="false">+O11+P11</f>
        <v>987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3.5" hidden="false" customHeight="true" outlineLevel="0" collapsed="false">
      <c r="A12" s="88" t="s">
        <v>25</v>
      </c>
      <c r="B12" s="89"/>
      <c r="C12" s="90" t="n">
        <f aca="false">+'Mgmt Summary'!J13</f>
        <v>0</v>
      </c>
      <c r="D12" s="91" t="n">
        <f aca="false">+'Mgmt Summary'!C13</f>
        <v>4875</v>
      </c>
      <c r="E12" s="92" t="n">
        <f aca="false">-D12+C12</f>
        <v>-4875</v>
      </c>
      <c r="F12" s="93"/>
      <c r="G12" s="90" t="n">
        <f aca="false">+Expenses!D13+'CapChrg-AllocExp'!K14+'CapChrg-AllocExp'!D14</f>
        <v>2534.648</v>
      </c>
      <c r="H12" s="91" t="n">
        <f aca="false">+Expenses!E13+'CapChrg-AllocExp'!L14+'CapChrg-AllocExp'!E14</f>
        <v>2534.648</v>
      </c>
      <c r="I12" s="92" t="n">
        <f aca="false">+H12-G12</f>
        <v>0</v>
      </c>
      <c r="J12" s="93"/>
      <c r="K12" s="90" t="n">
        <f aca="false">C12-G12</f>
        <v>-2534.648</v>
      </c>
      <c r="L12" s="91" t="n">
        <f aca="false">D12-H12</f>
        <v>2340.352</v>
      </c>
      <c r="M12" s="92" t="n">
        <f aca="false">K12-L12</f>
        <v>-4875</v>
      </c>
      <c r="N12" s="94"/>
      <c r="O12" s="90" t="n">
        <f aca="false">+C12-'[1]QTD Mgmt Summary'!C12</f>
        <v>0</v>
      </c>
      <c r="P12" s="91" t="n">
        <f aca="false">-G12+'[1]QTD Mgmt Summary'!G12</f>
        <v>0</v>
      </c>
      <c r="Q12" s="92" t="n">
        <f aca="false">+O12+P12</f>
        <v>0</v>
      </c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3.5" hidden="false" customHeight="true" outlineLevel="0" collapsed="false">
      <c r="A13" s="88" t="s">
        <v>26</v>
      </c>
      <c r="B13" s="89"/>
      <c r="C13" s="90" t="n">
        <f aca="false">+'Mgmt Summary'!J14</f>
        <v>3048</v>
      </c>
      <c r="D13" s="91" t="n">
        <f aca="false">+'Mgmt Summary'!C14</f>
        <v>20000</v>
      </c>
      <c r="E13" s="92" t="n">
        <f aca="false">-D13+C13</f>
        <v>-16952</v>
      </c>
      <c r="F13" s="93"/>
      <c r="G13" s="90" t="n">
        <f aca="false">+Expenses!D14+'CapChrg-AllocExp'!K15+'CapChrg-AllocExp'!D15</f>
        <v>5782.386</v>
      </c>
      <c r="H13" s="91" t="n">
        <f aca="false">+Expenses!E14+'CapChrg-AllocExp'!L15+'CapChrg-AllocExp'!E15</f>
        <v>5782.386</v>
      </c>
      <c r="I13" s="92" t="n">
        <f aca="false">+H13-G13</f>
        <v>0</v>
      </c>
      <c r="J13" s="93"/>
      <c r="K13" s="90" t="n">
        <f aca="false">C13-G13</f>
        <v>-2734.386</v>
      </c>
      <c r="L13" s="91" t="n">
        <f aca="false">D13-H13</f>
        <v>14217.614</v>
      </c>
      <c r="M13" s="92" t="n">
        <f aca="false">K13-L13</f>
        <v>-16952</v>
      </c>
      <c r="N13" s="94"/>
      <c r="O13" s="90" t="n">
        <f aca="false">+C13-'[1]QTD Mgmt Summary'!C13</f>
        <v>1297</v>
      </c>
      <c r="P13" s="95" t="n">
        <f aca="false">(-G13+'[1]QTD Mgmt Summary'!G13)*0</f>
        <v>0</v>
      </c>
      <c r="Q13" s="92" t="n">
        <f aca="false">+O13+P13</f>
        <v>1297</v>
      </c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3.5" hidden="false" customHeight="true" outlineLevel="0" collapsed="false">
      <c r="A14" s="88" t="s">
        <v>27</v>
      </c>
      <c r="B14" s="89"/>
      <c r="C14" s="90" t="n">
        <f aca="false">+'Mgmt Summary'!J15</f>
        <v>0</v>
      </c>
      <c r="D14" s="91" t="n">
        <f aca="false">+'Mgmt Summary'!C15</f>
        <v>500</v>
      </c>
      <c r="E14" s="92" t="n">
        <f aca="false">-D14+C14</f>
        <v>-500</v>
      </c>
      <c r="F14" s="93"/>
      <c r="G14" s="90" t="n">
        <f aca="false">+Expenses!D15+'CapChrg-AllocExp'!K16+'CapChrg-AllocExp'!D16</f>
        <v>614.707</v>
      </c>
      <c r="H14" s="91" t="n">
        <f aca="false">+Expenses!E15+'CapChrg-AllocExp'!L16+'CapChrg-AllocExp'!E16</f>
        <v>614.707</v>
      </c>
      <c r="I14" s="92" t="n">
        <f aca="false">+H14-G14</f>
        <v>0</v>
      </c>
      <c r="J14" s="93"/>
      <c r="K14" s="90" t="n">
        <f aca="false">C14-G14</f>
        <v>-614.707</v>
      </c>
      <c r="L14" s="91" t="n">
        <f aca="false">D14-H14</f>
        <v>-114.707</v>
      </c>
      <c r="M14" s="92" t="n">
        <f aca="false">K14-L14</f>
        <v>-500</v>
      </c>
      <c r="N14" s="94"/>
      <c r="O14" s="90" t="n">
        <f aca="false">+C14-'[1]QTD Mgmt Summary'!C14</f>
        <v>0</v>
      </c>
      <c r="P14" s="91" t="n">
        <f aca="false">-G14+'[1]QTD Mgmt Summary'!G14</f>
        <v>0</v>
      </c>
      <c r="Q14" s="92" t="n">
        <f aca="false">+O14+P14</f>
        <v>0</v>
      </c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3.5" hidden="false" customHeight="true" outlineLevel="0" collapsed="false">
      <c r="A15" s="88" t="s">
        <v>31</v>
      </c>
      <c r="B15" s="89"/>
      <c r="C15" s="90" t="n">
        <f aca="false">+'Mgmt Summary'!J16</f>
        <v>274</v>
      </c>
      <c r="D15" s="91" t="n">
        <f aca="false">+'Mgmt Summary'!C16</f>
        <v>3000</v>
      </c>
      <c r="E15" s="92" t="n">
        <f aca="false">-D15+C15</f>
        <v>-2726</v>
      </c>
      <c r="F15" s="93"/>
      <c r="G15" s="90" t="n">
        <f aca="false">+Expenses!D16+'CapChrg-AllocExp'!K17+'CapChrg-AllocExp'!D17</f>
        <v>2575.25</v>
      </c>
      <c r="H15" s="91" t="n">
        <f aca="false">+Expenses!E16+'CapChrg-AllocExp'!L17+'CapChrg-AllocExp'!E17</f>
        <v>2575.25</v>
      </c>
      <c r="I15" s="92" t="n">
        <f aca="false">+H15-G15</f>
        <v>0</v>
      </c>
      <c r="J15" s="93"/>
      <c r="K15" s="90" t="n">
        <f aca="false">C15-G15</f>
        <v>-2301.25</v>
      </c>
      <c r="L15" s="91" t="n">
        <f aca="false">D15-H15</f>
        <v>424.75</v>
      </c>
      <c r="M15" s="92" t="n">
        <f aca="false">K15-L15</f>
        <v>-2726</v>
      </c>
      <c r="N15" s="94"/>
      <c r="O15" s="90" t="n">
        <f aca="false">+C15-'[1]QTD Mgmt Summary'!C15</f>
        <v>308</v>
      </c>
      <c r="P15" s="91" t="n">
        <f aca="false">-G15+'[1]QTD Mgmt Summary'!G15</f>
        <v>0</v>
      </c>
      <c r="Q15" s="92" t="n">
        <f aca="false">+O15+P15</f>
        <v>308</v>
      </c>
      <c r="R15" s="23"/>
      <c r="S15" s="96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3.5" hidden="false" customHeight="true" outlineLevel="0" collapsed="false">
      <c r="A16" s="88" t="s">
        <v>32</v>
      </c>
      <c r="B16" s="89"/>
      <c r="C16" s="90" t="n">
        <f aca="false">+'Mgmt Summary'!J17</f>
        <v>0</v>
      </c>
      <c r="D16" s="91" t="n">
        <f aca="false">+'Mgmt Summary'!C17</f>
        <v>1413</v>
      </c>
      <c r="E16" s="92" t="n">
        <f aca="false">-D16+C16</f>
        <v>-1413</v>
      </c>
      <c r="F16" s="93"/>
      <c r="G16" s="90" t="n">
        <f aca="false">+Expenses!D17+'CapChrg-AllocExp'!K18+'CapChrg-AllocExp'!D18</f>
        <v>1588.5</v>
      </c>
      <c r="H16" s="91" t="n">
        <f aca="false">+Expenses!E17+'CapChrg-AllocExp'!L18+'CapChrg-AllocExp'!E18</f>
        <v>1588.5</v>
      </c>
      <c r="I16" s="92" t="n">
        <f aca="false">+H16-G16</f>
        <v>0</v>
      </c>
      <c r="J16" s="93"/>
      <c r="K16" s="90" t="n">
        <f aca="false">C16-G16</f>
        <v>-1588.5</v>
      </c>
      <c r="L16" s="91" t="n">
        <f aca="false">D16-H16</f>
        <v>-175.5</v>
      </c>
      <c r="M16" s="92" t="n">
        <f aca="false">K16-L16</f>
        <v>-1413</v>
      </c>
      <c r="N16" s="94"/>
      <c r="O16" s="90" t="n">
        <f aca="false">+C16-'[1]QTD Mgmt Summary'!C16</f>
        <v>0</v>
      </c>
      <c r="P16" s="91" t="n">
        <f aca="false">-G16+'[1]QTD Mgmt Summary'!G16</f>
        <v>0</v>
      </c>
      <c r="Q16" s="92" t="n">
        <f aca="false">+O16+P16</f>
        <v>0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3.5" hidden="false" customHeight="true" outlineLevel="0" collapsed="false">
      <c r="A17" s="88" t="s">
        <v>33</v>
      </c>
      <c r="B17" s="89"/>
      <c r="C17" s="90" t="n">
        <f aca="false">+'Mgmt Summary'!J18</f>
        <v>-859</v>
      </c>
      <c r="D17" s="91" t="n">
        <f aca="false">+'Mgmt Summary'!C18</f>
        <v>-858.501</v>
      </c>
      <c r="E17" s="92" t="n">
        <f aca="false">-D17+C17</f>
        <v>-0.498999999999796</v>
      </c>
      <c r="F17" s="93"/>
      <c r="G17" s="90" t="n">
        <f aca="false">+Expenses!D18+'CapChrg-AllocExp'!K19+'CapChrg-AllocExp'!D19</f>
        <v>1177.358</v>
      </c>
      <c r="H17" s="91" t="n">
        <f aca="false">+Expenses!E18+'CapChrg-AllocExp'!L19+'CapChrg-AllocExp'!E19</f>
        <v>1177.358</v>
      </c>
      <c r="I17" s="92" t="n">
        <f aca="false">+H17-G17</f>
        <v>0</v>
      </c>
      <c r="J17" s="93"/>
      <c r="K17" s="90" t="n">
        <f aca="false">C17-G17</f>
        <v>-2036.358</v>
      </c>
      <c r="L17" s="91" t="n">
        <f aca="false">D17-H17</f>
        <v>-2035.859</v>
      </c>
      <c r="M17" s="92" t="n">
        <f aca="false">K17-L17</f>
        <v>-0.498999999999796</v>
      </c>
      <c r="N17" s="94"/>
      <c r="O17" s="90" t="n">
        <f aca="false">+C17-'[1]QTD Mgmt Summary'!C17</f>
        <v>0</v>
      </c>
      <c r="P17" s="91" t="n">
        <f aca="false">-G17+'[1]QTD Mgmt Summary'!G17</f>
        <v>0</v>
      </c>
      <c r="Q17" s="92" t="n">
        <f aca="false">+O17+P17</f>
        <v>0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3.5" hidden="false" customHeight="true" outlineLevel="0" collapsed="false">
      <c r="A18" s="88" t="s">
        <v>55</v>
      </c>
      <c r="B18" s="89"/>
      <c r="C18" s="90" t="n">
        <f aca="false">+'Mgmt Summary'!J19</f>
        <v>0</v>
      </c>
      <c r="D18" s="91" t="n">
        <f aca="false">+'Mgmt Summary'!C19</f>
        <v>0</v>
      </c>
      <c r="E18" s="92" t="n">
        <f aca="false">-D18+C18</f>
        <v>0</v>
      </c>
      <c r="F18" s="93"/>
      <c r="G18" s="90" t="n">
        <f aca="false">+Expenses!D19+'CapChrg-AllocExp'!K20+'CapChrg-AllocExp'!D20</f>
        <v>767.231</v>
      </c>
      <c r="H18" s="91" t="n">
        <f aca="false">+Expenses!E19+'CapChrg-AllocExp'!L20+'CapChrg-AllocExp'!E20</f>
        <v>767.231</v>
      </c>
      <c r="I18" s="92" t="n">
        <f aca="false">+H18-G18</f>
        <v>0</v>
      </c>
      <c r="J18" s="93"/>
      <c r="K18" s="90" t="n">
        <f aca="false">C18-G18</f>
        <v>-767.231</v>
      </c>
      <c r="L18" s="91" t="n">
        <f aca="false">D18-H18</f>
        <v>-767.231</v>
      </c>
      <c r="M18" s="92" t="n">
        <f aca="false">K18-L18</f>
        <v>0</v>
      </c>
      <c r="N18" s="94"/>
      <c r="O18" s="90" t="n">
        <f aca="false">+C18-'[1]QTD Mgmt Summary'!C18</f>
        <v>0</v>
      </c>
      <c r="P18" s="91" t="n">
        <f aca="false">(-G18+'[1]QTD Mgmt Summary'!G18)*0</f>
        <v>0</v>
      </c>
      <c r="Q18" s="92" t="n">
        <f aca="false">+O18+P18</f>
        <v>0</v>
      </c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3.5" hidden="false" customHeight="true" outlineLevel="0" collapsed="false">
      <c r="A19" s="88" t="s">
        <v>29</v>
      </c>
      <c r="B19" s="89"/>
      <c r="C19" s="90" t="n">
        <f aca="false">+'Mgmt Summary'!J20</f>
        <v>0</v>
      </c>
      <c r="D19" s="91" t="n">
        <f aca="false">+'Mgmt Summary'!C20</f>
        <v>0</v>
      </c>
      <c r="E19" s="92" t="n">
        <f aca="false">-D19+C19</f>
        <v>0</v>
      </c>
      <c r="F19" s="93"/>
      <c r="G19" s="90" t="n">
        <f aca="false">+Expenses!D20+'CapChrg-AllocExp'!K21</f>
        <v>1248.161</v>
      </c>
      <c r="H19" s="91" t="n">
        <f aca="false">+Expenses!E20+'CapChrg-AllocExp'!L21</f>
        <v>998.161</v>
      </c>
      <c r="I19" s="92" t="n">
        <f aca="false">+H19-G19</f>
        <v>-250</v>
      </c>
      <c r="J19" s="93"/>
      <c r="K19" s="90" t="n">
        <f aca="false">C19-G19</f>
        <v>-1248.161</v>
      </c>
      <c r="L19" s="91" t="n">
        <f aca="false">D19-H19</f>
        <v>-998.161</v>
      </c>
      <c r="M19" s="92" t="n">
        <f aca="false">K19-L19</f>
        <v>-250</v>
      </c>
      <c r="N19" s="94"/>
      <c r="O19" s="90" t="n">
        <f aca="false">+C19-'[1]QTD Mgmt Summary'!C18</f>
        <v>0</v>
      </c>
      <c r="P19" s="91" t="n">
        <f aca="false">(-G19+'[1]QTD Mgmt Summary'!G18)*0</f>
        <v>-0</v>
      </c>
      <c r="Q19" s="92" t="n">
        <f aca="false">+O19+P19</f>
        <v>0</v>
      </c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4.5" hidden="false" customHeight="true" outlineLevel="0" collapsed="false">
      <c r="A20" s="84"/>
      <c r="B20" s="78"/>
      <c r="C20" s="97"/>
      <c r="D20" s="98"/>
      <c r="E20" s="99"/>
      <c r="F20" s="100"/>
      <c r="G20" s="101"/>
      <c r="H20" s="98"/>
      <c r="I20" s="99"/>
      <c r="J20" s="100"/>
      <c r="K20" s="97"/>
      <c r="L20" s="98"/>
      <c r="M20" s="99"/>
      <c r="N20" s="83"/>
      <c r="O20" s="97"/>
      <c r="P20" s="98"/>
      <c r="Q20" s="99"/>
    </row>
    <row r="21" customFormat="false" ht="16.5" hidden="false" customHeight="false" outlineLevel="0" collapsed="false">
      <c r="A21" s="102" t="s">
        <v>35</v>
      </c>
      <c r="B21" s="103"/>
      <c r="C21" s="104" t="n">
        <f aca="false">SUM(C8:C20)</f>
        <v>-3663.50453</v>
      </c>
      <c r="D21" s="105" t="n">
        <f aca="false">SUM(D8:D20)</f>
        <v>96188.75</v>
      </c>
      <c r="E21" s="106" t="n">
        <f aca="false">SUM(E8:E20)</f>
        <v>-99852.25453</v>
      </c>
      <c r="F21" s="107"/>
      <c r="G21" s="104" t="n">
        <f aca="false">SUM(G8:G20)</f>
        <v>47026.732</v>
      </c>
      <c r="H21" s="105" t="n">
        <f aca="false">SUM(H8:H20)</f>
        <v>46776.732</v>
      </c>
      <c r="I21" s="106" t="n">
        <f aca="false">SUM(I8:I20)</f>
        <v>-250</v>
      </c>
      <c r="J21" s="107"/>
      <c r="K21" s="104" t="n">
        <f aca="false">SUM(K8:K20)</f>
        <v>-50690.23653</v>
      </c>
      <c r="L21" s="105" t="n">
        <f aca="false">SUM(L8:L20)</f>
        <v>49412.018</v>
      </c>
      <c r="M21" s="106" t="n">
        <f aca="false">SUM(M8:M20)</f>
        <v>-100102.25453</v>
      </c>
      <c r="N21" s="108"/>
      <c r="O21" s="104" t="n">
        <f aca="false">SUM(O8:O20)</f>
        <v>-821.30177</v>
      </c>
      <c r="P21" s="105" t="n">
        <f aca="false">SUM(P8:P20)</f>
        <v>0</v>
      </c>
      <c r="Q21" s="106" t="n">
        <f aca="false">SUM(Q8:Q20)</f>
        <v>-821.30177</v>
      </c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09"/>
      <c r="DE21" s="109"/>
      <c r="DF21" s="109"/>
      <c r="DG21" s="109"/>
      <c r="DH21" s="109"/>
      <c r="DI21" s="109"/>
      <c r="DJ21" s="109"/>
      <c r="DK21" s="109"/>
      <c r="DL21" s="109"/>
      <c r="DM21" s="109"/>
      <c r="DN21" s="109"/>
      <c r="DO21" s="109"/>
      <c r="DP21" s="109"/>
      <c r="DQ21" s="109"/>
      <c r="DR21" s="109"/>
      <c r="DS21" s="109"/>
      <c r="DT21" s="109"/>
      <c r="DU21" s="109"/>
      <c r="DV21" s="109"/>
      <c r="DW21" s="109"/>
      <c r="DX21" s="109"/>
      <c r="DY21" s="109"/>
      <c r="DZ21" s="109"/>
      <c r="EA21" s="109"/>
      <c r="EB21" s="109"/>
      <c r="EC21" s="109"/>
      <c r="ED21" s="109"/>
      <c r="EE21" s="109"/>
      <c r="EF21" s="109"/>
      <c r="EG21" s="109"/>
      <c r="EH21" s="109"/>
      <c r="EI21" s="109"/>
      <c r="EJ21" s="109"/>
      <c r="EK21" s="109"/>
      <c r="EL21" s="109"/>
      <c r="EM21" s="109"/>
      <c r="EN21" s="109"/>
      <c r="EO21" s="109"/>
      <c r="EP21" s="109"/>
      <c r="EQ21" s="109"/>
      <c r="ER21" s="109"/>
      <c r="ES21" s="109"/>
      <c r="ET21" s="109"/>
      <c r="EU21" s="109"/>
      <c r="EV21" s="109"/>
      <c r="EW21" s="109"/>
      <c r="EX21" s="109"/>
      <c r="EY21" s="109"/>
      <c r="EZ21" s="109"/>
      <c r="FA21" s="109"/>
      <c r="FB21" s="109"/>
      <c r="FC21" s="109"/>
      <c r="FD21" s="109"/>
      <c r="FE21" s="109"/>
      <c r="FF21" s="109"/>
      <c r="FG21" s="109"/>
      <c r="FH21" s="109"/>
      <c r="FI21" s="109"/>
      <c r="FJ21" s="109"/>
      <c r="FK21" s="109"/>
      <c r="FL21" s="109"/>
      <c r="FM21" s="109"/>
      <c r="FN21" s="109"/>
      <c r="FO21" s="109"/>
      <c r="FP21" s="109"/>
      <c r="FQ21" s="109"/>
      <c r="FR21" s="109"/>
      <c r="FS21" s="109"/>
      <c r="FT21" s="109"/>
      <c r="FU21" s="109"/>
      <c r="FV21" s="109"/>
      <c r="FW21" s="109"/>
      <c r="FX21" s="109"/>
      <c r="FY21" s="109"/>
      <c r="FZ21" s="109"/>
      <c r="GA21" s="109"/>
      <c r="GB21" s="109"/>
      <c r="GC21" s="109"/>
      <c r="GD21" s="109"/>
      <c r="GE21" s="109"/>
      <c r="GF21" s="109"/>
      <c r="GG21" s="109"/>
      <c r="GH21" s="109"/>
      <c r="GI21" s="109"/>
      <c r="GJ21" s="109"/>
      <c r="GK21" s="109"/>
      <c r="GL21" s="109"/>
      <c r="GM21" s="109"/>
      <c r="GN21" s="109"/>
      <c r="GO21" s="109"/>
      <c r="GP21" s="109"/>
      <c r="GQ21" s="109"/>
      <c r="GR21" s="109"/>
      <c r="GS21" s="109"/>
      <c r="GT21" s="109"/>
      <c r="GU21" s="109"/>
      <c r="GV21" s="109"/>
      <c r="GW21" s="109"/>
      <c r="GX21" s="109"/>
      <c r="GY21" s="109"/>
      <c r="GZ21" s="109"/>
      <c r="HA21" s="109"/>
      <c r="HB21" s="109"/>
      <c r="HC21" s="109"/>
      <c r="HD21" s="109"/>
      <c r="HE21" s="109"/>
      <c r="HF21" s="109"/>
      <c r="HG21" s="109"/>
      <c r="HH21" s="109"/>
      <c r="HI21" s="109"/>
      <c r="HJ21" s="109"/>
      <c r="HK21" s="109"/>
      <c r="HL21" s="109"/>
      <c r="HM21" s="109"/>
      <c r="HN21" s="109"/>
      <c r="HO21" s="109"/>
      <c r="HP21" s="109"/>
      <c r="HQ21" s="109"/>
      <c r="HR21" s="109"/>
      <c r="HS21" s="109"/>
      <c r="HT21" s="109"/>
      <c r="HU21" s="109"/>
      <c r="HV21" s="109"/>
      <c r="HW21" s="109"/>
      <c r="HX21" s="109"/>
      <c r="HY21" s="109"/>
      <c r="HZ21" s="109"/>
      <c r="IA21" s="109"/>
      <c r="IB21" s="109"/>
      <c r="IC21" s="109"/>
      <c r="ID21" s="109"/>
      <c r="IE21" s="109"/>
      <c r="IF21" s="109"/>
      <c r="IG21" s="109"/>
      <c r="IH21" s="109"/>
      <c r="II21" s="109"/>
      <c r="IJ21" s="109"/>
      <c r="IK21" s="109"/>
      <c r="IL21" s="109"/>
      <c r="IM21" s="109"/>
      <c r="IN21" s="109"/>
      <c r="IO21" s="109"/>
      <c r="IP21" s="109"/>
      <c r="IQ21" s="109"/>
      <c r="IR21" s="109"/>
      <c r="IS21" s="109"/>
      <c r="IT21" s="109"/>
      <c r="IU21" s="109"/>
      <c r="IV21" s="109"/>
      <c r="IW21" s="109"/>
    </row>
    <row r="22" customFormat="false" ht="4.5" hidden="false" customHeight="true" outlineLevel="0" collapsed="false">
      <c r="A22" s="84"/>
      <c r="B22" s="78"/>
      <c r="C22" s="97"/>
      <c r="D22" s="98"/>
      <c r="E22" s="99"/>
      <c r="F22" s="100"/>
      <c r="G22" s="101"/>
      <c r="H22" s="98"/>
      <c r="I22" s="99"/>
      <c r="J22" s="100"/>
      <c r="K22" s="97"/>
      <c r="L22" s="98"/>
      <c r="M22" s="99"/>
      <c r="N22" s="83"/>
      <c r="O22" s="97"/>
      <c r="P22" s="98"/>
      <c r="Q22" s="99"/>
    </row>
    <row r="23" customFormat="false" ht="13.5" hidden="false" customHeight="true" outlineLevel="0" collapsed="false">
      <c r="A23" s="88" t="s">
        <v>36</v>
      </c>
      <c r="B23" s="89"/>
      <c r="C23" s="90" t="n">
        <v>0</v>
      </c>
      <c r="D23" s="91" t="n">
        <v>0</v>
      </c>
      <c r="E23" s="92" t="n">
        <f aca="false">-D23+C23</f>
        <v>0</v>
      </c>
      <c r="F23" s="93"/>
      <c r="G23" s="90" t="n">
        <f aca="false">+'Mgmt Summary'!L24+'Mgmt Summary'!M24+'Mgmt Summary'!N24</f>
        <v>27654</v>
      </c>
      <c r="H23" s="91" t="n">
        <f aca="false">+'Mgmt Summary'!D24</f>
        <v>27654</v>
      </c>
      <c r="I23" s="92" t="n">
        <f aca="false">+H23-G23</f>
        <v>0</v>
      </c>
      <c r="J23" s="93"/>
      <c r="K23" s="90" t="n">
        <f aca="false">C23-G23</f>
        <v>-27654</v>
      </c>
      <c r="L23" s="91" t="n">
        <f aca="false">D23-H23</f>
        <v>-27654</v>
      </c>
      <c r="M23" s="92" t="n">
        <f aca="false">K23-L23</f>
        <v>0</v>
      </c>
      <c r="N23" s="94"/>
      <c r="O23" s="90" t="n">
        <f aca="false">+C23-'[1]QTD Mgmt Summary'!C23</f>
        <v>0</v>
      </c>
      <c r="P23" s="91" t="n">
        <f aca="false">-G23+'[1]QTD Mgmt Summary'!G23</f>
        <v>0</v>
      </c>
      <c r="Q23" s="92" t="n">
        <f aca="false">+O23+P23</f>
        <v>0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13.5" hidden="false" customHeight="true" outlineLevel="0" collapsed="false">
      <c r="A24" s="88" t="s">
        <v>37</v>
      </c>
      <c r="B24" s="89"/>
      <c r="C24" s="90" t="n">
        <v>0</v>
      </c>
      <c r="D24" s="91" t="n">
        <v>0</v>
      </c>
      <c r="E24" s="92" t="n">
        <f aca="false">-D24+C24</f>
        <v>0</v>
      </c>
      <c r="F24" s="93"/>
      <c r="G24" s="90" t="n">
        <f aca="false">+'Mgmt Summary'!L25+'Mgmt Summary'!M25+'Mgmt Summary'!N25</f>
        <v>-22347.853</v>
      </c>
      <c r="H24" s="91" t="n">
        <f aca="false">+'Mgmt Summary'!D25</f>
        <v>-22347.853</v>
      </c>
      <c r="I24" s="92" t="n">
        <f aca="false">+H24-G24</f>
        <v>0</v>
      </c>
      <c r="J24" s="93"/>
      <c r="K24" s="90" t="n">
        <f aca="false">C24-G24</f>
        <v>22347.853</v>
      </c>
      <c r="L24" s="91" t="n">
        <f aca="false">D24-H24</f>
        <v>22347.853</v>
      </c>
      <c r="M24" s="92" t="n">
        <f aca="false">K24-L24</f>
        <v>0</v>
      </c>
      <c r="N24" s="94"/>
      <c r="O24" s="90" t="n">
        <f aca="false">+C24-'[1]QTD Mgmt Summary'!C24</f>
        <v>0</v>
      </c>
      <c r="P24" s="91" t="n">
        <f aca="false">-G24+'[1]QTD Mgmt Summary'!G24</f>
        <v>0</v>
      </c>
      <c r="Q24" s="92" t="n">
        <f aca="false">+O24+P24</f>
        <v>0</v>
      </c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3.5" hidden="false" customHeight="true" outlineLevel="0" collapsed="false">
      <c r="A25" s="88" t="s">
        <v>38</v>
      </c>
      <c r="B25" s="89"/>
      <c r="C25" s="90" t="n">
        <f aca="false">+'Mgmt Summary'!J26</f>
        <v>-500</v>
      </c>
      <c r="D25" s="91" t="n">
        <f aca="false">+'Mgmt Summary'!C26</f>
        <v>-500</v>
      </c>
      <c r="E25" s="92" t="n">
        <f aca="false">-D25+C25</f>
        <v>0</v>
      </c>
      <c r="F25" s="93"/>
      <c r="G25" s="90" t="n">
        <f aca="false">+Expenses!D25</f>
        <v>0</v>
      </c>
      <c r="H25" s="91" t="n">
        <f aca="false">+Expenses!E25</f>
        <v>0</v>
      </c>
      <c r="I25" s="92" t="n">
        <f aca="false">+H25-G25</f>
        <v>0</v>
      </c>
      <c r="J25" s="93"/>
      <c r="K25" s="90" t="n">
        <f aca="false">C25-G25</f>
        <v>-500</v>
      </c>
      <c r="L25" s="91" t="n">
        <f aca="false">D25-H25</f>
        <v>-500</v>
      </c>
      <c r="M25" s="92" t="n">
        <f aca="false">K25-L25</f>
        <v>0</v>
      </c>
      <c r="N25" s="94"/>
      <c r="O25" s="90" t="n">
        <f aca="false">+C25-'[1]QTD Mgmt Summary'!C25</f>
        <v>0</v>
      </c>
      <c r="P25" s="91" t="n">
        <f aca="false">-G25+'[1]QTD Mgmt Summary'!G25</f>
        <v>0</v>
      </c>
      <c r="Q25" s="92" t="n">
        <f aca="false">+O25+P25</f>
        <v>0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13.5" hidden="false" customHeight="true" outlineLevel="0" collapsed="false">
      <c r="A26" s="88" t="s">
        <v>39</v>
      </c>
      <c r="B26" s="89"/>
      <c r="C26" s="90" t="n">
        <f aca="false">+'Mgmt Summary'!J27</f>
        <v>0</v>
      </c>
      <c r="D26" s="91" t="n">
        <f aca="false">+'Mgmt Summary'!C27</f>
        <v>0</v>
      </c>
      <c r="E26" s="92" t="n">
        <f aca="false">-D26+C26</f>
        <v>0</v>
      </c>
      <c r="F26" s="93"/>
      <c r="G26" s="90" t="n">
        <f aca="false">+'CapChrg-AllocExp'!D25</f>
        <v>-1383.487</v>
      </c>
      <c r="H26" s="91" t="n">
        <f aca="false">+'CapChrg-AllocExp'!E25</f>
        <v>-1383.487</v>
      </c>
      <c r="I26" s="92" t="n">
        <f aca="false">+H26-G26</f>
        <v>0</v>
      </c>
      <c r="J26" s="93"/>
      <c r="K26" s="90" t="n">
        <f aca="false">C26-G26</f>
        <v>1383.487</v>
      </c>
      <c r="L26" s="91" t="n">
        <f aca="false">D26-H26</f>
        <v>1383.487</v>
      </c>
      <c r="M26" s="92" t="n">
        <f aca="false">K26-L26</f>
        <v>0</v>
      </c>
      <c r="N26" s="94"/>
      <c r="O26" s="90" t="n">
        <f aca="false">+C26-'[1]QTD Mgmt Summary'!C26</f>
        <v>0</v>
      </c>
      <c r="P26" s="91" t="n">
        <f aca="false">-G26+'[1]QTD Mgmt Summary'!G26</f>
        <v>0</v>
      </c>
      <c r="Q26" s="92" t="n">
        <f aca="false">+O26+P26</f>
        <v>0</v>
      </c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</row>
    <row r="27" customFormat="false" ht="4.5" hidden="false" customHeight="true" outlineLevel="0" collapsed="false">
      <c r="A27" s="84"/>
      <c r="B27" s="78"/>
      <c r="C27" s="97"/>
      <c r="D27" s="98"/>
      <c r="E27" s="99"/>
      <c r="F27" s="100"/>
      <c r="G27" s="101"/>
      <c r="H27" s="98"/>
      <c r="I27" s="99"/>
      <c r="J27" s="100"/>
      <c r="K27" s="97"/>
      <c r="L27" s="98"/>
      <c r="M27" s="99"/>
      <c r="N27" s="83"/>
      <c r="O27" s="97"/>
      <c r="P27" s="98"/>
      <c r="Q27" s="99"/>
    </row>
    <row r="28" customFormat="false" ht="16.5" hidden="false" customHeight="false" outlineLevel="0" collapsed="false">
      <c r="A28" s="102" t="s">
        <v>40</v>
      </c>
      <c r="B28" s="103"/>
      <c r="C28" s="104" t="n">
        <f aca="false">SUM(C21:C26)</f>
        <v>-4163.50453</v>
      </c>
      <c r="D28" s="105" t="n">
        <f aca="false">SUM(D21:D26)</f>
        <v>95688.75</v>
      </c>
      <c r="E28" s="106" t="n">
        <f aca="false">SUM(E21:E26)</f>
        <v>-99852.25453</v>
      </c>
      <c r="F28" s="107"/>
      <c r="G28" s="104" t="n">
        <f aca="false">SUM(G21:G26)</f>
        <v>50949.392</v>
      </c>
      <c r="H28" s="105" t="n">
        <f aca="false">SUM(H21:H26)</f>
        <v>50699.392</v>
      </c>
      <c r="I28" s="106" t="n">
        <f aca="false">SUM(I21:I26)</f>
        <v>-250</v>
      </c>
      <c r="J28" s="107"/>
      <c r="K28" s="104" t="n">
        <f aca="false">SUM(K21:K26)</f>
        <v>-55112.89653</v>
      </c>
      <c r="L28" s="105" t="n">
        <f aca="false">SUM(L21:L26)</f>
        <v>44989.358</v>
      </c>
      <c r="M28" s="106" t="n">
        <f aca="false">SUM(M21:M26)</f>
        <v>-100102.25453</v>
      </c>
      <c r="N28" s="108"/>
      <c r="O28" s="104" t="n">
        <f aca="false">SUM(O21:O26)</f>
        <v>-821.30177</v>
      </c>
      <c r="P28" s="105" t="n">
        <f aca="false">SUM(P21:P26)</f>
        <v>0</v>
      </c>
      <c r="Q28" s="106" t="n">
        <f aca="false">SUM(Q21:Q26)</f>
        <v>-821.30177</v>
      </c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09"/>
      <c r="EG28" s="109"/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09"/>
      <c r="FY28" s="109"/>
      <c r="FZ28" s="109"/>
      <c r="GA28" s="109"/>
      <c r="GB28" s="109"/>
      <c r="GC28" s="109"/>
      <c r="GD28" s="109"/>
      <c r="GE28" s="109"/>
      <c r="GF28" s="109"/>
      <c r="GG28" s="109"/>
      <c r="GH28" s="109"/>
      <c r="GI28" s="109"/>
      <c r="GJ28" s="109"/>
      <c r="GK28" s="109"/>
      <c r="GL28" s="109"/>
      <c r="GM28" s="109"/>
      <c r="GN28" s="109"/>
      <c r="GO28" s="109"/>
      <c r="GP28" s="109"/>
      <c r="GQ28" s="109"/>
      <c r="GR28" s="109"/>
      <c r="GS28" s="109"/>
      <c r="GT28" s="109"/>
      <c r="GU28" s="109"/>
      <c r="GV28" s="109"/>
      <c r="GW28" s="109"/>
      <c r="GX28" s="109"/>
      <c r="GY28" s="109"/>
      <c r="GZ28" s="109"/>
      <c r="HA28" s="109"/>
      <c r="HB28" s="109"/>
      <c r="HC28" s="109"/>
      <c r="HD28" s="109"/>
      <c r="HE28" s="109"/>
      <c r="HF28" s="109"/>
      <c r="HG28" s="109"/>
      <c r="HH28" s="109"/>
      <c r="HI28" s="109"/>
      <c r="HJ28" s="109"/>
      <c r="HK28" s="109"/>
      <c r="HL28" s="109"/>
      <c r="HM28" s="109"/>
      <c r="HN28" s="109"/>
      <c r="HO28" s="109"/>
      <c r="HP28" s="109"/>
      <c r="HQ28" s="109"/>
      <c r="HR28" s="109"/>
      <c r="HS28" s="109"/>
      <c r="HT28" s="109"/>
      <c r="HU28" s="109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  <c r="IF28" s="109"/>
      <c r="IG28" s="109"/>
      <c r="IH28" s="109"/>
      <c r="II28" s="109"/>
      <c r="IJ28" s="109"/>
      <c r="IK28" s="109"/>
      <c r="IL28" s="109"/>
      <c r="IM28" s="109"/>
      <c r="IN28" s="109"/>
      <c r="IO28" s="109"/>
      <c r="IP28" s="109"/>
      <c r="IQ28" s="109"/>
      <c r="IR28" s="109"/>
      <c r="IS28" s="109"/>
      <c r="IT28" s="109"/>
      <c r="IU28" s="109"/>
      <c r="IV28" s="109"/>
      <c r="IW28" s="109"/>
    </row>
    <row r="29" customFormat="false" ht="4.5" hidden="false" customHeight="true" outlineLevel="0" collapsed="false">
      <c r="A29" s="84"/>
      <c r="B29" s="78"/>
      <c r="C29" s="90"/>
      <c r="D29" s="91"/>
      <c r="E29" s="92"/>
      <c r="F29" s="93"/>
      <c r="G29" s="110"/>
      <c r="H29" s="91"/>
      <c r="I29" s="92"/>
      <c r="J29" s="93"/>
      <c r="K29" s="90"/>
      <c r="L29" s="91"/>
      <c r="M29" s="92"/>
      <c r="N29" s="83"/>
      <c r="O29" s="90"/>
      <c r="P29" s="91"/>
      <c r="Q29" s="92"/>
    </row>
    <row r="30" customFormat="false" ht="13.5" hidden="false" customHeight="true" outlineLevel="0" collapsed="false">
      <c r="A30" s="88" t="s">
        <v>43</v>
      </c>
      <c r="B30" s="89"/>
      <c r="C30" s="90" t="n">
        <f aca="false">+'Mgmt Summary'!J31</f>
        <v>0</v>
      </c>
      <c r="D30" s="91" t="n">
        <f aca="false">+'Mgmt Summary'!C31</f>
        <v>0</v>
      </c>
      <c r="E30" s="92" t="n">
        <f aca="false">D30-C30</f>
        <v>0</v>
      </c>
      <c r="F30" s="93"/>
      <c r="G30" s="90" t="n">
        <f aca="false">+'Mgmt Summary'!M31</f>
        <v>308</v>
      </c>
      <c r="H30" s="91" t="n">
        <f aca="false">+'Mgmt Summary'!D31</f>
        <v>308</v>
      </c>
      <c r="I30" s="92" t="n">
        <f aca="false">+H30-G30</f>
        <v>0</v>
      </c>
      <c r="J30" s="93"/>
      <c r="K30" s="90" t="n">
        <f aca="false">C30-G30</f>
        <v>-308</v>
      </c>
      <c r="L30" s="91" t="n">
        <f aca="false">D30-H30</f>
        <v>-308</v>
      </c>
      <c r="M30" s="92" t="n">
        <f aca="false">K30-L30</f>
        <v>0</v>
      </c>
      <c r="N30" s="94"/>
      <c r="O30" s="90" t="n">
        <f aca="false">+C30-'[1]QTD Mgmt Summary'!C30</f>
        <v>0</v>
      </c>
      <c r="P30" s="91" t="n">
        <f aca="false">-G30+'[1]QTD Mgmt Summary'!G30</f>
        <v>0</v>
      </c>
      <c r="Q30" s="92" t="n">
        <f aca="false">+O30+P30</f>
        <v>0</v>
      </c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4.5" hidden="false" customHeight="true" outlineLevel="0" collapsed="false">
      <c r="A31" s="84"/>
      <c r="B31" s="78"/>
      <c r="C31" s="90"/>
      <c r="D31" s="91"/>
      <c r="E31" s="92"/>
      <c r="F31" s="93"/>
      <c r="G31" s="110"/>
      <c r="H31" s="91"/>
      <c r="I31" s="92"/>
      <c r="J31" s="93"/>
      <c r="K31" s="90"/>
      <c r="L31" s="91"/>
      <c r="M31" s="92"/>
      <c r="N31" s="83"/>
      <c r="O31" s="90"/>
      <c r="P31" s="91"/>
      <c r="Q31" s="92"/>
    </row>
    <row r="32" customFormat="false" ht="17.25" hidden="false" customHeight="false" outlineLevel="0" collapsed="false">
      <c r="A32" s="111" t="s">
        <v>44</v>
      </c>
      <c r="B32" s="112"/>
      <c r="C32" s="113" t="n">
        <f aca="false">+C28-C30</f>
        <v>-4163.50453</v>
      </c>
      <c r="D32" s="114" t="n">
        <f aca="false">+D28-D30</f>
        <v>95688.75</v>
      </c>
      <c r="E32" s="115" t="n">
        <f aca="false">+E28-E30</f>
        <v>-99852.25453</v>
      </c>
      <c r="F32" s="116"/>
      <c r="G32" s="113" t="n">
        <f aca="false">SUM(G28:G30)</f>
        <v>51257.392</v>
      </c>
      <c r="H32" s="114" t="n">
        <f aca="false">SUM(H28:H30)</f>
        <v>51007.392</v>
      </c>
      <c r="I32" s="115" t="n">
        <f aca="false">SUM(I28:I30)</f>
        <v>-250</v>
      </c>
      <c r="J32" s="116"/>
      <c r="K32" s="113" t="n">
        <f aca="false">SUM(K28:K30)</f>
        <v>-55420.89653</v>
      </c>
      <c r="L32" s="114" t="n">
        <f aca="false">SUM(L28:L30)</f>
        <v>44681.358</v>
      </c>
      <c r="M32" s="115" t="n">
        <f aca="false">SUM(M28:M30)</f>
        <v>-100102.25453</v>
      </c>
      <c r="N32" s="108"/>
      <c r="O32" s="113" t="n">
        <f aca="false">SUM(O28:O30)</f>
        <v>-821.30177</v>
      </c>
      <c r="P32" s="114" t="n">
        <f aca="false">SUM(P28:P30)</f>
        <v>0</v>
      </c>
      <c r="Q32" s="115" t="n">
        <f aca="false">SUM(Q28:Q30)</f>
        <v>-821.30177</v>
      </c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109"/>
      <c r="GJ32" s="109"/>
      <c r="GK32" s="109"/>
      <c r="GL32" s="109"/>
      <c r="GM32" s="109"/>
      <c r="GN32" s="109"/>
      <c r="GO32" s="109"/>
      <c r="GP32" s="109"/>
      <c r="GQ32" s="109"/>
      <c r="GR32" s="109"/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09"/>
      <c r="HG32" s="109"/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09"/>
      <c r="HV32" s="109"/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09"/>
      <c r="IK32" s="109"/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</row>
    <row r="33" customFormat="false" ht="3" hidden="false" customHeight="true" outlineLevel="0" collapsed="false">
      <c r="A33" s="56"/>
      <c r="C33" s="57"/>
      <c r="D33" s="51"/>
      <c r="E33" s="56"/>
      <c r="F33" s="51"/>
      <c r="I33" s="56"/>
    </row>
    <row r="34" customFormat="false" ht="12.75" hidden="false" customHeight="false" outlineLevel="0" collapsed="false">
      <c r="A34" s="1" t="s">
        <v>56</v>
      </c>
      <c r="C34" s="51"/>
      <c r="D34" s="51"/>
      <c r="E34" s="51"/>
      <c r="F34" s="51"/>
      <c r="I34" s="51"/>
    </row>
    <row r="35" customFormat="false" ht="12.75" hidden="false" customHeight="false" outlineLevel="0" collapsed="false">
      <c r="M35" s="117"/>
      <c r="Q35" s="117"/>
    </row>
    <row r="36" customFormat="false" ht="12.75" hidden="false" customHeight="false" outlineLevel="0" collapsed="false">
      <c r="L36" s="30"/>
    </row>
    <row r="37" customFormat="false" ht="13.5" hidden="true" customHeight="false" outlineLevel="0" collapsed="false">
      <c r="C37" s="118" t="s">
        <v>57</v>
      </c>
      <c r="D37" s="119"/>
      <c r="E37" s="120"/>
      <c r="G37" s="118" t="s">
        <v>58</v>
      </c>
      <c r="H37" s="119"/>
      <c r="I37" s="119"/>
      <c r="J37" s="120"/>
    </row>
    <row r="38" customFormat="false" ht="12.75" hidden="true" customHeight="false" outlineLevel="0" collapsed="false">
      <c r="C38" s="121" t="s">
        <v>59</v>
      </c>
      <c r="D38" s="122"/>
      <c r="E38" s="123" t="n">
        <f aca="false">+'GM-WeeklyChnge'!C32</f>
        <v>-931</v>
      </c>
      <c r="G38" s="121" t="s">
        <v>60</v>
      </c>
      <c r="H38" s="122"/>
      <c r="I38" s="124" t="n">
        <f aca="false">+'Expense Weekly Change'!E20+'Expense Weekly Change'!E18</f>
        <v>0</v>
      </c>
      <c r="J38" s="125"/>
    </row>
    <row r="39" customFormat="false" ht="12.75" hidden="true" customHeight="false" outlineLevel="0" collapsed="false">
      <c r="C39" s="121" t="s">
        <v>61</v>
      </c>
      <c r="D39" s="122"/>
      <c r="E39" s="123" t="n">
        <f aca="false">+'GM-WeeklyChnge'!D32</f>
        <v>47.35576</v>
      </c>
      <c r="G39" s="121" t="s">
        <v>62</v>
      </c>
      <c r="H39" s="122"/>
      <c r="I39" s="124" t="n">
        <f aca="false">+'Expense Weekly Change'!E9+'Expense Weekly Change'!E10+'Expense Weekly Change'!E11+'Expense Weekly Change'!E12+'Expense Weekly Change'!E13+'Expense Weekly Change'!E14+'Expense Weekly Change'!E15+'Expense Weekly Change'!E16+'Expense Weekly Change'!E17</f>
        <v>0</v>
      </c>
      <c r="J39" s="126"/>
    </row>
    <row r="40" customFormat="false" ht="12.75" hidden="true" customHeight="false" outlineLevel="0" collapsed="false">
      <c r="C40" s="121" t="s">
        <v>63</v>
      </c>
      <c r="D40" s="122"/>
      <c r="E40" s="123" t="n">
        <f aca="false">+'GM-WeeklyChnge'!E32+'GM-WeeklyChnge'!F32+'GM-WeeklyChnge'!G32</f>
        <v>62.34247</v>
      </c>
      <c r="G40" s="121" t="s">
        <v>64</v>
      </c>
      <c r="H40" s="122"/>
      <c r="I40" s="124" t="n">
        <f aca="false">-G30+'[1]QTD Mgmt Summary'!$G$29</f>
        <v>-308</v>
      </c>
      <c r="J40" s="126"/>
    </row>
    <row r="41" customFormat="false" ht="12.75" hidden="true" customHeight="false" outlineLevel="0" collapsed="false">
      <c r="C41" s="127"/>
      <c r="D41" s="128"/>
      <c r="E41" s="129"/>
      <c r="G41" s="127"/>
      <c r="H41" s="128"/>
      <c r="I41" s="130"/>
      <c r="J41" s="131"/>
    </row>
    <row r="42" customFormat="false" ht="13.5" hidden="true" customHeight="false" outlineLevel="0" collapsed="false">
      <c r="C42" s="132" t="s">
        <v>65</v>
      </c>
      <c r="D42" s="133"/>
      <c r="E42" s="134" t="n">
        <f aca="false">SUM(E38:E41)</f>
        <v>-821.30177</v>
      </c>
      <c r="G42" s="132" t="s">
        <v>65</v>
      </c>
      <c r="H42" s="133"/>
      <c r="I42" s="135" t="n">
        <f aca="false">SUM(I38:I41)</f>
        <v>-308</v>
      </c>
      <c r="J42" s="136"/>
    </row>
    <row r="43" customFormat="false" ht="12.75" hidden="true" customHeight="false" outlineLevel="0" collapsed="false"/>
    <row r="44" customFormat="false" ht="13.5" hidden="true" customHeight="false" outlineLevel="0" collapsed="false">
      <c r="C44" s="118" t="s">
        <v>66</v>
      </c>
      <c r="D44" s="119"/>
      <c r="E44" s="120"/>
      <c r="G44" s="118" t="s">
        <v>67</v>
      </c>
      <c r="H44" s="119"/>
      <c r="I44" s="119"/>
      <c r="J44" s="120"/>
    </row>
    <row r="45" customFormat="false" ht="12.75" hidden="true" customHeight="false" outlineLevel="0" collapsed="false">
      <c r="C45" s="121" t="s">
        <v>68</v>
      </c>
      <c r="D45" s="122"/>
      <c r="E45" s="123" t="n">
        <f aca="false">+[1]GrossMargin!$I$32</f>
        <v>0</v>
      </c>
      <c r="G45" s="121" t="s">
        <v>68</v>
      </c>
      <c r="H45" s="122"/>
      <c r="I45" s="124" t="n">
        <f aca="false">+'[1]QTD Mgmt Summary'!$G$31</f>
        <v>0</v>
      </c>
      <c r="J45" s="125"/>
    </row>
    <row r="46" customFormat="false" ht="12.75" hidden="true" customHeight="false" outlineLevel="0" collapsed="false">
      <c r="C46" s="121" t="s">
        <v>69</v>
      </c>
      <c r="D46" s="122"/>
      <c r="E46" s="123" t="n">
        <f aca="false">+GrossMargin!I33</f>
        <v>-4163.50453</v>
      </c>
      <c r="G46" s="121" t="s">
        <v>69</v>
      </c>
      <c r="H46" s="122"/>
      <c r="I46" s="124" t="n">
        <f aca="false">+G32</f>
        <v>51257.392</v>
      </c>
      <c r="J46" s="126"/>
    </row>
    <row r="47" customFormat="false" ht="12.75" hidden="true" customHeight="false" outlineLevel="0" collapsed="false">
      <c r="C47" s="121"/>
      <c r="D47" s="122"/>
      <c r="E47" s="123"/>
      <c r="G47" s="121"/>
      <c r="H47" s="122"/>
      <c r="I47" s="124"/>
      <c r="J47" s="126"/>
    </row>
    <row r="48" customFormat="false" ht="13.5" hidden="true" customHeight="false" outlineLevel="0" collapsed="false">
      <c r="C48" s="132" t="s">
        <v>70</v>
      </c>
      <c r="D48" s="133"/>
      <c r="E48" s="134" t="n">
        <f aca="false">+E46-E45</f>
        <v>-4163.50453</v>
      </c>
      <c r="G48" s="132" t="s">
        <v>70</v>
      </c>
      <c r="H48" s="133"/>
      <c r="I48" s="135" t="n">
        <f aca="false">+I46-I45</f>
        <v>51257.392</v>
      </c>
      <c r="J48" s="136"/>
    </row>
    <row r="49" customFormat="false" ht="12.75" hidden="false" customHeight="false" outlineLevel="0" collapsed="false">
      <c r="I49" s="30"/>
    </row>
  </sheetData>
  <mergeCells count="4">
    <mergeCell ref="C5:E5"/>
    <mergeCell ref="G5:I5"/>
    <mergeCell ref="K5:M5"/>
    <mergeCell ref="O5:Q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:O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137" t="s">
        <v>72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3</v>
      </c>
      <c r="D5" s="10"/>
      <c r="E5" s="10"/>
      <c r="F5" s="9"/>
      <c r="G5" s="10" t="s">
        <v>4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5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14"/>
      <c r="P6" s="9"/>
      <c r="Q6" s="12" t="s">
        <v>9</v>
      </c>
      <c r="R6" s="12" t="s">
        <v>10</v>
      </c>
      <c r="S6" s="14" t="s">
        <v>11</v>
      </c>
      <c r="T6" s="12" t="s">
        <v>12</v>
      </c>
      <c r="U6" s="12" t="s">
        <v>13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14</v>
      </c>
      <c r="B7" s="11"/>
      <c r="C7" s="15" t="s">
        <v>15</v>
      </c>
      <c r="D7" s="16" t="s">
        <v>16</v>
      </c>
      <c r="E7" s="15" t="s">
        <v>17</v>
      </c>
      <c r="F7" s="17"/>
      <c r="G7" s="14" t="s">
        <v>15</v>
      </c>
      <c r="H7" s="14" t="s">
        <v>18</v>
      </c>
      <c r="I7" s="14" t="s">
        <v>15</v>
      </c>
      <c r="J7" s="14" t="s">
        <v>15</v>
      </c>
      <c r="K7" s="15" t="s">
        <v>19</v>
      </c>
      <c r="L7" s="14" t="s">
        <v>20</v>
      </c>
      <c r="M7" s="14" t="s">
        <v>19</v>
      </c>
      <c r="N7" s="14" t="s">
        <v>19</v>
      </c>
      <c r="O7" s="14" t="s">
        <v>9</v>
      </c>
      <c r="P7" s="9"/>
      <c r="Q7" s="14" t="s">
        <v>15</v>
      </c>
      <c r="R7" s="14" t="s">
        <v>19</v>
      </c>
      <c r="S7" s="14" t="s">
        <v>20</v>
      </c>
      <c r="T7" s="14" t="s">
        <v>19</v>
      </c>
      <c r="U7" s="14" t="s">
        <v>19</v>
      </c>
      <c r="V7" s="14" t="s">
        <v>9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54</v>
      </c>
      <c r="B9" s="24"/>
      <c r="C9" s="25" t="n">
        <f aca="false">GrossMargin!M10</f>
        <v>40000</v>
      </c>
      <c r="D9" s="26" t="n">
        <f aca="false">Expenses!E9+'CapChrg-AllocExp'!E10+'CapChrg-AllocExp'!L10</f>
        <v>17128.77</v>
      </c>
      <c r="E9" s="27" t="n">
        <f aca="false">C9-D9</f>
        <v>22871.23</v>
      </c>
      <c r="F9" s="26"/>
      <c r="G9" s="25" t="n">
        <f aca="false">GrossMargin!I10</f>
        <v>-11805</v>
      </c>
      <c r="H9" s="26" t="n">
        <f aca="false">GrossMargin!J10</f>
        <v>0</v>
      </c>
      <c r="I9" s="26" t="n">
        <f aca="false">GrossMargin!K10</f>
        <v>0</v>
      </c>
      <c r="J9" s="28" t="n">
        <f aca="false">SUM(G9:I9)</f>
        <v>-11805</v>
      </c>
      <c r="K9" s="29"/>
      <c r="L9" s="25" t="n">
        <f aca="false">'CapChrg-AllocExp'!D10</f>
        <v>0</v>
      </c>
      <c r="M9" s="26" t="n">
        <f aca="false">Expenses!D9</f>
        <v>6767.77</v>
      </c>
      <c r="N9" s="26" t="n">
        <f aca="false">'CapChrg-AllocExp'!K10</f>
        <v>10361</v>
      </c>
      <c r="O9" s="28" t="n">
        <f aca="false">J9-K9-M9-N9-L9</f>
        <v>-28933.77</v>
      </c>
      <c r="P9" s="26"/>
      <c r="Q9" s="25" t="n">
        <f aca="false">+J9-C9</f>
        <v>-51805</v>
      </c>
      <c r="R9" s="26"/>
      <c r="S9" s="26" t="n">
        <f aca="false">'CapChrg-AllocExp'!F10</f>
        <v>0</v>
      </c>
      <c r="T9" s="26" t="n">
        <f aca="false">Expenses!F9</f>
        <v>0</v>
      </c>
      <c r="U9" s="26" t="n">
        <f aca="false">'CapChrg-AllocExp'!M10</f>
        <v>0</v>
      </c>
      <c r="V9" s="27" t="n">
        <f aca="false">ROUND(SUM(Q9:U9),0)</f>
        <v>-51805</v>
      </c>
      <c r="W9" s="23"/>
      <c r="X9" s="30"/>
    </row>
    <row r="10" customFormat="false" ht="13.5" hidden="false" customHeight="true" outlineLevel="0" collapsed="false">
      <c r="A10" s="11" t="s">
        <v>22</v>
      </c>
      <c r="B10" s="24"/>
      <c r="C10" s="25" t="n">
        <f aca="false">GrossMargin!M11</f>
        <v>13750</v>
      </c>
      <c r="D10" s="26" t="n">
        <f aca="false">Expenses!E10+'CapChrg-AllocExp'!E11+'CapChrg-AllocExp'!L11</f>
        <v>7821.517</v>
      </c>
      <c r="E10" s="27" t="n">
        <f aca="false">C10-D10</f>
        <v>5928.483</v>
      </c>
      <c r="F10" s="26"/>
      <c r="G10" s="25" t="n">
        <f aca="false">GrossMargin!I11</f>
        <v>6876.49547</v>
      </c>
      <c r="H10" s="26" t="n">
        <f aca="false">GrossMargin!J11</f>
        <v>0</v>
      </c>
      <c r="I10" s="26" t="n">
        <f aca="false">GrossMargin!K11</f>
        <v>0</v>
      </c>
      <c r="J10" s="28" t="n">
        <f aca="false">SUM(G10:I10)</f>
        <v>6876.49547</v>
      </c>
      <c r="K10" s="29"/>
      <c r="L10" s="25" t="n">
        <f aca="false">'CapChrg-AllocExp'!D11</f>
        <v>753.424</v>
      </c>
      <c r="M10" s="26" t="n">
        <f aca="false">Expenses!D10</f>
        <v>4013.093</v>
      </c>
      <c r="N10" s="26" t="n">
        <f aca="false">'CapChrg-AllocExp'!K11</f>
        <v>3055</v>
      </c>
      <c r="O10" s="28" t="n">
        <f aca="false">J10-K10-M10-N10-L10</f>
        <v>-945.02153</v>
      </c>
      <c r="P10" s="26"/>
      <c r="Q10" s="25" t="n">
        <f aca="false">+J10-C10</f>
        <v>-6873.50453</v>
      </c>
      <c r="R10" s="26"/>
      <c r="S10" s="26" t="n">
        <f aca="false">'CapChrg-AllocExp'!F11</f>
        <v>0</v>
      </c>
      <c r="T10" s="26" t="n">
        <f aca="false">Expenses!F10</f>
        <v>0</v>
      </c>
      <c r="U10" s="26" t="n">
        <f aca="false">'CapChrg-AllocExp'!M11</f>
        <v>0</v>
      </c>
      <c r="V10" s="27" t="n">
        <f aca="false">ROUND(SUM(Q10:U10),0)</f>
        <v>-6874</v>
      </c>
      <c r="W10" s="23"/>
    </row>
    <row r="11" customFormat="false" ht="13.5" hidden="false" customHeight="true" outlineLevel="0" collapsed="false">
      <c r="A11" s="11" t="s">
        <v>23</v>
      </c>
      <c r="B11" s="24"/>
      <c r="C11" s="25" t="n">
        <f aca="false">GrossMargin!M12</f>
        <v>5000</v>
      </c>
      <c r="D11" s="26" t="n">
        <f aca="false">Expenses!E11+'CapChrg-AllocExp'!E12+'CapChrg-AllocExp'!L12</f>
        <v>2056.681</v>
      </c>
      <c r="E11" s="27" t="n">
        <f aca="false">C11-D11</f>
        <v>2943.319</v>
      </c>
      <c r="F11" s="26"/>
      <c r="G11" s="25" t="n">
        <f aca="false">GrossMargin!I12</f>
        <v>-2813</v>
      </c>
      <c r="H11" s="26" t="n">
        <f aca="false">GrossMargin!J12</f>
        <v>0</v>
      </c>
      <c r="I11" s="26" t="n">
        <f aca="false">GrossMargin!K12</f>
        <v>0</v>
      </c>
      <c r="J11" s="28" t="n">
        <f aca="false">SUM(G11:I11)</f>
        <v>-2813</v>
      </c>
      <c r="K11" s="29"/>
      <c r="L11" s="25" t="n">
        <f aca="false">'CapChrg-AllocExp'!D12</f>
        <v>39.063</v>
      </c>
      <c r="M11" s="26" t="n">
        <f aca="false">Expenses!D11</f>
        <v>1213.618</v>
      </c>
      <c r="N11" s="26" t="n">
        <f aca="false">'CapChrg-AllocExp'!K12</f>
        <v>804</v>
      </c>
      <c r="O11" s="28" t="n">
        <f aca="false">J11-K11-M11-N11-L11</f>
        <v>-4869.681</v>
      </c>
      <c r="P11" s="26"/>
      <c r="Q11" s="25" t="n">
        <f aca="false">+J11-C11</f>
        <v>-7813</v>
      </c>
      <c r="R11" s="26"/>
      <c r="S11" s="26" t="n">
        <f aca="false">'CapChrg-AllocExp'!F12</f>
        <v>0</v>
      </c>
      <c r="T11" s="26" t="n">
        <f aca="false">Expenses!F11</f>
        <v>0</v>
      </c>
      <c r="U11" s="26" t="n">
        <f aca="false">'CapChrg-AllocExp'!M12</f>
        <v>0</v>
      </c>
      <c r="V11" s="27" t="n">
        <f aca="false">ROUND(SUM(Q11:U11),0)</f>
        <v>-7813</v>
      </c>
      <c r="W11" s="23"/>
    </row>
    <row r="12" customFormat="false" ht="13.5" hidden="false" customHeight="true" outlineLevel="0" collapsed="false">
      <c r="A12" s="11" t="s">
        <v>24</v>
      </c>
      <c r="B12" s="24"/>
      <c r="C12" s="25" t="n">
        <f aca="false">GrossMargin!M13</f>
        <v>8509.251</v>
      </c>
      <c r="D12" s="26" t="n">
        <f aca="false">Expenses!E12+'CapChrg-AllocExp'!E13+'CapChrg-AllocExp'!L13</f>
        <v>3731.523</v>
      </c>
      <c r="E12" s="27" t="n">
        <f aca="false">C12-D12</f>
        <v>4777.728</v>
      </c>
      <c r="F12" s="26"/>
      <c r="G12" s="25" t="n">
        <f aca="false">GrossMargin!I13</f>
        <v>1615</v>
      </c>
      <c r="H12" s="26" t="n">
        <f aca="false">GrossMargin!J13</f>
        <v>0</v>
      </c>
      <c r="I12" s="26" t="n">
        <f aca="false">GrossMargin!K13</f>
        <v>0</v>
      </c>
      <c r="J12" s="28" t="n">
        <f aca="false">SUM(G12:I12)</f>
        <v>1615</v>
      </c>
      <c r="K12" s="29"/>
      <c r="L12" s="25" t="n">
        <f aca="false">'CapChrg-AllocExp'!D13</f>
        <v>0</v>
      </c>
      <c r="M12" s="26" t="n">
        <f aca="false">Expenses!D12</f>
        <v>1808.523</v>
      </c>
      <c r="N12" s="26" t="n">
        <f aca="false">'CapChrg-AllocExp'!K13</f>
        <v>1923</v>
      </c>
      <c r="O12" s="28" t="n">
        <f aca="false">J12-K12-M12-N12-L12</f>
        <v>-2116.523</v>
      </c>
      <c r="P12" s="26"/>
      <c r="Q12" s="25" t="n">
        <f aca="false">+J12-C12</f>
        <v>-6894.251</v>
      </c>
      <c r="R12" s="26"/>
      <c r="S12" s="26" t="n">
        <f aca="false">'CapChrg-AllocExp'!F13</f>
        <v>0</v>
      </c>
      <c r="T12" s="26" t="n">
        <f aca="false">Expenses!F12</f>
        <v>0</v>
      </c>
      <c r="U12" s="26" t="n">
        <f aca="false">'CapChrg-AllocExp'!M13</f>
        <v>0</v>
      </c>
      <c r="V12" s="27" t="n">
        <f aca="false">ROUND(SUM(Q12:U12),0)</f>
        <v>-6894</v>
      </c>
      <c r="W12" s="23"/>
    </row>
    <row r="13" customFormat="false" ht="13.5" hidden="false" customHeight="true" outlineLevel="0" collapsed="false">
      <c r="A13" s="11" t="s">
        <v>25</v>
      </c>
      <c r="B13" s="24"/>
      <c r="C13" s="25" t="n">
        <f aca="false">GrossMargin!M14</f>
        <v>4875</v>
      </c>
      <c r="D13" s="26" t="n">
        <f aca="false">Expenses!E13+'CapChrg-AllocExp'!E14+'CapChrg-AllocExp'!L14</f>
        <v>2534.648</v>
      </c>
      <c r="E13" s="27" t="n">
        <f aca="false">C13-D13</f>
        <v>2340.352</v>
      </c>
      <c r="F13" s="26"/>
      <c r="G13" s="25" t="n">
        <f aca="false">GrossMargin!I14</f>
        <v>0</v>
      </c>
      <c r="H13" s="26" t="n">
        <f aca="false">GrossMargin!J14</f>
        <v>0</v>
      </c>
      <c r="I13" s="26" t="n">
        <f aca="false">GrossMargin!K14</f>
        <v>0</v>
      </c>
      <c r="J13" s="28" t="n">
        <f aca="false">SUM(G13:I13)</f>
        <v>0</v>
      </c>
      <c r="K13" s="29"/>
      <c r="L13" s="25" t="n">
        <f aca="false">'CapChrg-AllocExp'!D14</f>
        <v>0</v>
      </c>
      <c r="M13" s="26" t="n">
        <f aca="false">Expenses!D13</f>
        <v>1802.648</v>
      </c>
      <c r="N13" s="26" t="n">
        <f aca="false">'CapChrg-AllocExp'!K14</f>
        <v>732</v>
      </c>
      <c r="O13" s="28" t="n">
        <f aca="false">J13-K13-M13-N13-L13</f>
        <v>-2534.648</v>
      </c>
      <c r="P13" s="26"/>
      <c r="Q13" s="25" t="n">
        <f aca="false">+J13-C13</f>
        <v>-4875</v>
      </c>
      <c r="R13" s="26"/>
      <c r="S13" s="26" t="n">
        <f aca="false">'CapChrg-AllocExp'!F14</f>
        <v>0</v>
      </c>
      <c r="T13" s="26" t="n">
        <f aca="false">Expenses!F13</f>
        <v>0</v>
      </c>
      <c r="U13" s="26" t="n">
        <f aca="false">'CapChrg-AllocExp'!M14</f>
        <v>0</v>
      </c>
      <c r="V13" s="27" t="n">
        <f aca="false">ROUND(SUM(Q13:U13),0)</f>
        <v>-4875</v>
      </c>
      <c r="W13" s="23"/>
    </row>
    <row r="14" customFormat="false" ht="13.5" hidden="false" customHeight="true" outlineLevel="0" collapsed="false">
      <c r="A14" s="31" t="s">
        <v>26</v>
      </c>
      <c r="B14" s="32"/>
      <c r="C14" s="25" t="n">
        <f aca="false">+GrossMargin!M21</f>
        <v>20000</v>
      </c>
      <c r="D14" s="26" t="n">
        <f aca="false">+Expenses!E14+'CapChrg-AllocExp'!E15+'CapChrg-AllocExp'!L15</f>
        <v>5782.386</v>
      </c>
      <c r="E14" s="27" t="n">
        <f aca="false">C14-D14</f>
        <v>14217.614</v>
      </c>
      <c r="F14" s="26"/>
      <c r="G14" s="25" t="n">
        <f aca="false">+GrossMargin!I21</f>
        <v>3048</v>
      </c>
      <c r="H14" s="26" t="n">
        <f aca="false">GrossMargin!J15</f>
        <v>0</v>
      </c>
      <c r="I14" s="26" t="n">
        <f aca="false">+GrossMargin!K21</f>
        <v>0</v>
      </c>
      <c r="J14" s="28" t="n">
        <f aca="false">SUM(G14:I14)</f>
        <v>3048</v>
      </c>
      <c r="K14" s="29"/>
      <c r="L14" s="25" t="n">
        <f aca="false">+'CapChrg-AllocExp'!D15</f>
        <v>0</v>
      </c>
      <c r="M14" s="26" t="n">
        <f aca="false">Expenses!D14</f>
        <v>3467.386</v>
      </c>
      <c r="N14" s="26" t="n">
        <f aca="false">+'CapChrg-AllocExp'!K15</f>
        <v>2315</v>
      </c>
      <c r="O14" s="28" t="n">
        <f aca="false">J14-K14-M14-N14-L14</f>
        <v>-2734.386</v>
      </c>
      <c r="P14" s="26"/>
      <c r="Q14" s="25" t="n">
        <f aca="false">+J14-C14</f>
        <v>-16952</v>
      </c>
      <c r="R14" s="26"/>
      <c r="S14" s="26" t="n">
        <f aca="false">+'CapChrg-AllocExp'!F15</f>
        <v>0</v>
      </c>
      <c r="T14" s="26" t="n">
        <f aca="false">Expenses!F14</f>
        <v>0</v>
      </c>
      <c r="U14" s="26" t="n">
        <f aca="false">+'CapChrg-AllocExp'!M15</f>
        <v>0</v>
      </c>
      <c r="V14" s="27" t="n">
        <f aca="false">ROUND(SUM(Q14:U14),0)</f>
        <v>-16952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27</v>
      </c>
      <c r="B15" s="32"/>
      <c r="C15" s="25" t="n">
        <f aca="false">+GrossMargin!M22</f>
        <v>500</v>
      </c>
      <c r="D15" s="26" t="n">
        <f aca="false">+Expenses!E15+'CapChrg-AllocExp'!E16+'CapChrg-AllocExp'!L16</f>
        <v>614.707</v>
      </c>
      <c r="E15" s="27" t="n">
        <f aca="false">C15-D15</f>
        <v>-114.707</v>
      </c>
      <c r="F15" s="26"/>
      <c r="G15" s="25" t="n">
        <f aca="false">+GrossMargin!I22</f>
        <v>0</v>
      </c>
      <c r="H15" s="26" t="n">
        <f aca="false">GrossMargin!J17</f>
        <v>0</v>
      </c>
      <c r="I15" s="26" t="n">
        <f aca="false">+GrossMargin!K22</f>
        <v>0</v>
      </c>
      <c r="J15" s="28" t="n">
        <f aca="false">SUM(G15:I15)</f>
        <v>0</v>
      </c>
      <c r="K15" s="29"/>
      <c r="L15" s="25" t="n">
        <f aca="false">+'CapChrg-AllocExp'!D16</f>
        <v>0</v>
      </c>
      <c r="M15" s="26" t="n">
        <f aca="false">Expenses!D15</f>
        <v>461.707</v>
      </c>
      <c r="N15" s="26" t="n">
        <f aca="false">+'CapChrg-AllocExp'!K16</f>
        <v>153</v>
      </c>
      <c r="O15" s="28" t="n">
        <f aca="false">J15-K15-M15-N15-L15</f>
        <v>-614.707</v>
      </c>
      <c r="P15" s="26"/>
      <c r="Q15" s="25" t="n">
        <f aca="false">+J15-C15</f>
        <v>-500</v>
      </c>
      <c r="R15" s="26"/>
      <c r="S15" s="26" t="n">
        <f aca="false">+'CapChrg-AllocExp'!F16</f>
        <v>0</v>
      </c>
      <c r="T15" s="26" t="n">
        <f aca="false">Expenses!F15</f>
        <v>0</v>
      </c>
      <c r="U15" s="26" t="n">
        <f aca="false">+'CapChrg-AllocExp'!M16</f>
        <v>0</v>
      </c>
      <c r="V15" s="27" t="n">
        <f aca="false">ROUND(SUM(Q15:U15),0)</f>
        <v>-500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31" t="s">
        <v>31</v>
      </c>
      <c r="B16" s="32"/>
      <c r="C16" s="25" t="n">
        <f aca="false">+GrossMargin!M23</f>
        <v>3000</v>
      </c>
      <c r="D16" s="26" t="n">
        <f aca="false">+Expenses!E16+'CapChrg-AllocExp'!E17+'CapChrg-AllocExp'!L17</f>
        <v>2575.25</v>
      </c>
      <c r="E16" s="27" t="n">
        <f aca="false">C16-D16</f>
        <v>424.75</v>
      </c>
      <c r="F16" s="26"/>
      <c r="G16" s="25" t="n">
        <f aca="false">+GrossMargin!I23</f>
        <v>274</v>
      </c>
      <c r="H16" s="26" t="n">
        <f aca="false">GrossMargin!J18</f>
        <v>0</v>
      </c>
      <c r="I16" s="26" t="n">
        <f aca="false">+GrossMargin!K23</f>
        <v>0</v>
      </c>
      <c r="J16" s="28" t="n">
        <f aca="false">SUM(G16:I16)</f>
        <v>274</v>
      </c>
      <c r="K16" s="29"/>
      <c r="L16" s="25" t="n">
        <f aca="false">+'CapChrg-AllocExp'!D17</f>
        <v>0</v>
      </c>
      <c r="M16" s="26" t="n">
        <f aca="false">Expenses!D16</f>
        <v>1430.25</v>
      </c>
      <c r="N16" s="26" t="n">
        <f aca="false">+'CapChrg-AllocExp'!K17</f>
        <v>1145</v>
      </c>
      <c r="O16" s="28" t="n">
        <f aca="false">J16-K16-M16-N16-L16</f>
        <v>-2301.25</v>
      </c>
      <c r="P16" s="26"/>
      <c r="Q16" s="25" t="n">
        <f aca="false">+J16-C16</f>
        <v>-2726</v>
      </c>
      <c r="R16" s="26"/>
      <c r="S16" s="26" t="n">
        <f aca="false">+'CapChrg-AllocExp'!F17</f>
        <v>0</v>
      </c>
      <c r="T16" s="26" t="n">
        <f aca="false">Expenses!F16</f>
        <v>0</v>
      </c>
      <c r="U16" s="26" t="n">
        <f aca="false">+'CapChrg-AllocExp'!M17</f>
        <v>0</v>
      </c>
      <c r="V16" s="27" t="n">
        <f aca="false">ROUND(SUM(Q16:U16),0)</f>
        <v>-2726</v>
      </c>
      <c r="W16" s="33"/>
      <c r="X16" s="34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</row>
    <row r="17" customFormat="false" ht="13.5" hidden="false" customHeight="true" outlineLevel="0" collapsed="false">
      <c r="A17" s="31" t="s">
        <v>32</v>
      </c>
      <c r="B17" s="32"/>
      <c r="C17" s="25" t="n">
        <f aca="false">+GrossMargin!M24</f>
        <v>1413</v>
      </c>
      <c r="D17" s="26" t="n">
        <f aca="false">+Expenses!E17+'CapChrg-AllocExp'!E18+'CapChrg-AllocExp'!L18</f>
        <v>1588.5</v>
      </c>
      <c r="E17" s="27" t="n">
        <f aca="false">C17-D17</f>
        <v>-175.5</v>
      </c>
      <c r="F17" s="26"/>
      <c r="G17" s="25" t="n">
        <f aca="false">+GrossMargin!I24</f>
        <v>0</v>
      </c>
      <c r="H17" s="26" t="n">
        <f aca="false">GrossMargin!J19</f>
        <v>0</v>
      </c>
      <c r="I17" s="26" t="n">
        <f aca="false">+GrossMargin!K24</f>
        <v>0</v>
      </c>
      <c r="J17" s="28" t="n">
        <f aca="false">SUM(G17:I17)</f>
        <v>0</v>
      </c>
      <c r="K17" s="29"/>
      <c r="L17" s="25" t="n">
        <f aca="false">+'CapChrg-AllocExp'!D18</f>
        <v>0</v>
      </c>
      <c r="M17" s="26" t="n">
        <f aca="false">Expenses!D17</f>
        <v>809.5</v>
      </c>
      <c r="N17" s="26" t="n">
        <f aca="false">+'CapChrg-AllocExp'!K18</f>
        <v>779</v>
      </c>
      <c r="O17" s="28" t="n">
        <f aca="false">J17-K17-M17-N17-L17</f>
        <v>-1588.5</v>
      </c>
      <c r="P17" s="26"/>
      <c r="Q17" s="25" t="n">
        <f aca="false">+J17-C17</f>
        <v>-1413</v>
      </c>
      <c r="R17" s="26"/>
      <c r="S17" s="26" t="n">
        <f aca="false">+'CapChrg-AllocExp'!F18</f>
        <v>0</v>
      </c>
      <c r="T17" s="26" t="n">
        <f aca="false">Expenses!F17</f>
        <v>0</v>
      </c>
      <c r="U17" s="26" t="n">
        <f aca="false">+'CapChrg-AllocExp'!M18</f>
        <v>0</v>
      </c>
      <c r="V17" s="27" t="n">
        <f aca="false">ROUND(SUM(Q17:U17),0)</f>
        <v>-1413</v>
      </c>
      <c r="W17" s="33"/>
      <c r="X17" s="34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</row>
    <row r="18" customFormat="false" ht="13.5" hidden="false" customHeight="true" outlineLevel="0" collapsed="false">
      <c r="A18" s="31" t="s">
        <v>33</v>
      </c>
      <c r="B18" s="32"/>
      <c r="C18" s="25" t="n">
        <f aca="false">+GrossMargin!M25</f>
        <v>-858.501</v>
      </c>
      <c r="D18" s="26" t="n">
        <f aca="false">+Expenses!E18+'CapChrg-AllocExp'!E19+'CapChrg-AllocExp'!L19</f>
        <v>1177.358</v>
      </c>
      <c r="E18" s="27" t="n">
        <f aca="false">C18-D18</f>
        <v>-2035.859</v>
      </c>
      <c r="F18" s="26"/>
      <c r="G18" s="25" t="n">
        <f aca="false">+GrossMargin!I25</f>
        <v>-859</v>
      </c>
      <c r="H18" s="26" t="n">
        <f aca="false">GrossMargin!J20</f>
        <v>0</v>
      </c>
      <c r="I18" s="26" t="n">
        <f aca="false">+GrossMargin!K25</f>
        <v>0</v>
      </c>
      <c r="J18" s="28" t="n">
        <f aca="false">SUM(G18:I18)</f>
        <v>-859</v>
      </c>
      <c r="K18" s="29"/>
      <c r="L18" s="25" t="n">
        <f aca="false">+'CapChrg-AllocExp'!D19</f>
        <v>591</v>
      </c>
      <c r="M18" s="26" t="n">
        <f aca="false">Expenses!D18</f>
        <v>25.358</v>
      </c>
      <c r="N18" s="26" t="n">
        <f aca="false">+'CapChrg-AllocExp'!K19</f>
        <v>561</v>
      </c>
      <c r="O18" s="28" t="n">
        <f aca="false">J18-K18-M18-N18-L18</f>
        <v>-2036.358</v>
      </c>
      <c r="P18" s="26"/>
      <c r="Q18" s="25" t="n">
        <f aca="false">+J18-C18</f>
        <v>-0.498999999999796</v>
      </c>
      <c r="R18" s="26"/>
      <c r="S18" s="26" t="n">
        <f aca="false">+'CapChrg-AllocExp'!F19</f>
        <v>0</v>
      </c>
      <c r="T18" s="26" t="n">
        <f aca="false">Expenses!F18</f>
        <v>0</v>
      </c>
      <c r="U18" s="26" t="n">
        <f aca="false">+'CapChrg-AllocExp'!M19</f>
        <v>0</v>
      </c>
      <c r="V18" s="27" t="n">
        <f aca="false">ROUND(SUM(Q18:U18),0)</f>
        <v>-0</v>
      </c>
      <c r="W18" s="33"/>
      <c r="X18" s="34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</row>
    <row r="19" customFormat="false" ht="13.5" hidden="false" customHeight="true" outlineLevel="0" collapsed="false">
      <c r="A19" s="31" t="s">
        <v>55</v>
      </c>
      <c r="B19" s="32"/>
      <c r="C19" s="25" t="n">
        <f aca="false">+GrossMargin!M26</f>
        <v>0</v>
      </c>
      <c r="D19" s="26" t="n">
        <f aca="false">+Expenses!E19+'CapChrg-AllocExp'!E20+'CapChrg-AllocExp'!L20</f>
        <v>767.231</v>
      </c>
      <c r="E19" s="27" t="n">
        <f aca="false">C19-D19</f>
        <v>-767.231</v>
      </c>
      <c r="F19" s="26"/>
      <c r="G19" s="25" t="n">
        <f aca="false">+GrossMargin!I26</f>
        <v>0</v>
      </c>
      <c r="H19" s="26" t="n">
        <f aca="false">GrossMargin!J21</f>
        <v>0</v>
      </c>
      <c r="I19" s="26" t="n">
        <f aca="false">+GrossMargin!K26</f>
        <v>0</v>
      </c>
      <c r="J19" s="28" t="n">
        <f aca="false">SUM(G19:I19)</f>
        <v>0</v>
      </c>
      <c r="K19" s="29"/>
      <c r="L19" s="25" t="n">
        <f aca="false">+'CapChrg-AllocExp'!D20</f>
        <v>0</v>
      </c>
      <c r="M19" s="26" t="n">
        <f aca="false">Expenses!D19</f>
        <v>712.17</v>
      </c>
      <c r="N19" s="26" t="n">
        <f aca="false">+'CapChrg-AllocExp'!K20</f>
        <v>55.061</v>
      </c>
      <c r="O19" s="28" t="n">
        <f aca="false">J19-K19-M19-N19-L19</f>
        <v>-767.231</v>
      </c>
      <c r="P19" s="26"/>
      <c r="Q19" s="25" t="n">
        <f aca="false">+J19-C19</f>
        <v>0</v>
      </c>
      <c r="R19" s="26"/>
      <c r="S19" s="26" t="n">
        <f aca="false">+'CapChrg-AllocExp'!F20</f>
        <v>0</v>
      </c>
      <c r="T19" s="26" t="n">
        <f aca="false">Expenses!F19</f>
        <v>0</v>
      </c>
      <c r="U19" s="26" t="n">
        <f aca="false">+'CapChrg-AllocExp'!M20</f>
        <v>0</v>
      </c>
      <c r="V19" s="27" t="n">
        <f aca="false">ROUND(SUM(Q19:U19),0)</f>
        <v>0</v>
      </c>
      <c r="W19" s="33"/>
      <c r="X19" s="34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</row>
    <row r="20" customFormat="false" ht="13.5" hidden="false" customHeight="true" outlineLevel="0" collapsed="false">
      <c r="A20" s="11" t="s">
        <v>29</v>
      </c>
      <c r="B20" s="24"/>
      <c r="C20" s="25" t="n">
        <f aca="false">GrossMargin!M27</f>
        <v>0</v>
      </c>
      <c r="D20" s="26" t="n">
        <f aca="false">Expenses!E20+'CapChrg-AllocExp'!E21+'CapChrg-AllocExp'!L21</f>
        <v>998.161</v>
      </c>
      <c r="E20" s="27" t="n">
        <f aca="false">C20-D20</f>
        <v>-998.161</v>
      </c>
      <c r="F20" s="26"/>
      <c r="G20" s="25" t="n">
        <f aca="false">GrossMargin!I27</f>
        <v>0</v>
      </c>
      <c r="H20" s="26" t="n">
        <f aca="false">GrossMargin!J27</f>
        <v>0</v>
      </c>
      <c r="I20" s="26" t="n">
        <f aca="false">GrossMargin!K27</f>
        <v>0</v>
      </c>
      <c r="J20" s="28" t="n">
        <f aca="false">SUM(G20:I20)</f>
        <v>0</v>
      </c>
      <c r="K20" s="29"/>
      <c r="L20" s="25" t="n">
        <f aca="false">+'CapChrg-AllocExp'!D21</f>
        <v>0</v>
      </c>
      <c r="M20" s="26" t="n">
        <f aca="false">Expenses!D20</f>
        <v>783.369</v>
      </c>
      <c r="N20" s="26" t="n">
        <f aca="false">+'CapChrg-AllocExp'!K21</f>
        <v>464.792</v>
      </c>
      <c r="O20" s="28" t="n">
        <f aca="false">J20-K20-M20-N20-L20</f>
        <v>-1248.161</v>
      </c>
      <c r="P20" s="26"/>
      <c r="Q20" s="25" t="n">
        <f aca="false">+J20-C20</f>
        <v>0</v>
      </c>
      <c r="R20" s="26"/>
      <c r="S20" s="26" t="n">
        <f aca="false">'CapChrg-AllocExp'!F21</f>
        <v>0</v>
      </c>
      <c r="T20" s="26" t="n">
        <f aca="false">Expenses!F20</f>
        <v>-250</v>
      </c>
      <c r="U20" s="26" t="n">
        <f aca="false">'CapChrg-AllocExp'!M21</f>
        <v>0</v>
      </c>
      <c r="V20" s="27" t="n">
        <f aca="false">ROUND(SUM(Q20:U20),0)</f>
        <v>-250</v>
      </c>
      <c r="W20" s="23"/>
    </row>
    <row r="21" customFormat="false" ht="3" hidden="false" customHeight="true" outlineLevel="0" collapsed="false">
      <c r="A21" s="11"/>
      <c r="B21" s="24"/>
      <c r="C21" s="25"/>
      <c r="D21" s="26"/>
      <c r="E21" s="27"/>
      <c r="F21" s="26"/>
      <c r="G21" s="25"/>
      <c r="H21" s="26"/>
      <c r="I21" s="26"/>
      <c r="J21" s="28"/>
      <c r="K21" s="29"/>
      <c r="L21" s="36"/>
      <c r="M21" s="26"/>
      <c r="N21" s="26"/>
      <c r="O21" s="28"/>
      <c r="P21" s="26"/>
      <c r="Q21" s="25"/>
      <c r="R21" s="26"/>
      <c r="S21" s="26"/>
      <c r="T21" s="26"/>
      <c r="U21" s="26"/>
      <c r="V21" s="27"/>
      <c r="W21" s="23"/>
    </row>
    <row r="22" customFormat="false" ht="12" hidden="false" customHeight="true" outlineLevel="0" collapsed="false">
      <c r="A22" s="37" t="s">
        <v>30</v>
      </c>
      <c r="B22" s="24"/>
      <c r="C22" s="38" t="n">
        <f aca="false">SUM(C9:C21)</f>
        <v>96188.75</v>
      </c>
      <c r="D22" s="39" t="n">
        <f aca="false">SUM(D9:D21)</f>
        <v>46776.732</v>
      </c>
      <c r="E22" s="40" t="n">
        <f aca="false">SUM(E9:E21)</f>
        <v>49412.018</v>
      </c>
      <c r="F22" s="26"/>
      <c r="G22" s="38" t="n">
        <f aca="false">SUM(G9:G21)</f>
        <v>-3663.50453</v>
      </c>
      <c r="H22" s="39" t="n">
        <f aca="false">SUM(H9:H21)</f>
        <v>0</v>
      </c>
      <c r="I22" s="40" t="n">
        <f aca="false">SUM(I9:I21)</f>
        <v>0</v>
      </c>
      <c r="J22" s="41" t="n">
        <f aca="false">SUM(J9:J21)</f>
        <v>-3663.50453</v>
      </c>
      <c r="K22" s="39" t="n">
        <f aca="false">SUM(K9:K21)</f>
        <v>0</v>
      </c>
      <c r="L22" s="38" t="n">
        <f aca="false">SUM(L9:L21)</f>
        <v>1383.487</v>
      </c>
      <c r="M22" s="39" t="n">
        <f aca="false">SUM(M9:M21)</f>
        <v>23295.392</v>
      </c>
      <c r="N22" s="39" t="n">
        <f aca="false">SUM(N9:N21)</f>
        <v>22347.853</v>
      </c>
      <c r="O22" s="41" t="n">
        <f aca="false">SUM(O9:O21)</f>
        <v>-50690.23653</v>
      </c>
      <c r="P22" s="29"/>
      <c r="Q22" s="38" t="n">
        <f aca="false">SUM(Q9:Q21)</f>
        <v>-99852.25453</v>
      </c>
      <c r="R22" s="39" t="n">
        <f aca="false">SUM(R9:R21)</f>
        <v>0</v>
      </c>
      <c r="S22" s="39" t="n">
        <f aca="false">SUM(S9:S21)</f>
        <v>0</v>
      </c>
      <c r="T22" s="39" t="n">
        <f aca="false">SUM(T9:T21)</f>
        <v>-250</v>
      </c>
      <c r="U22" s="39" t="n">
        <f aca="false">SUM(U9:U21)</f>
        <v>0</v>
      </c>
      <c r="V22" s="40" t="n">
        <f aca="false">SUM(V9:V21)</f>
        <v>-100102</v>
      </c>
      <c r="W22" s="23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3" hidden="false" customHeight="true" outlineLevel="0" collapsed="false">
      <c r="A23" s="11"/>
      <c r="B23" s="24"/>
      <c r="C23" s="25"/>
      <c r="D23" s="26"/>
      <c r="E23" s="27"/>
      <c r="F23" s="26"/>
      <c r="G23" s="25"/>
      <c r="H23" s="26"/>
      <c r="I23" s="26"/>
      <c r="J23" s="28"/>
      <c r="K23" s="29"/>
      <c r="L23" s="36"/>
      <c r="M23" s="26"/>
      <c r="N23" s="26"/>
      <c r="O23" s="28"/>
      <c r="P23" s="26"/>
      <c r="Q23" s="25"/>
      <c r="R23" s="26"/>
      <c r="S23" s="26"/>
      <c r="T23" s="26"/>
      <c r="U23" s="26"/>
      <c r="V23" s="27"/>
      <c r="W23" s="23"/>
    </row>
    <row r="24" customFormat="false" ht="13.5" hidden="false" customHeight="true" outlineLevel="0" collapsed="false">
      <c r="A24" s="11" t="s">
        <v>36</v>
      </c>
      <c r="B24" s="24"/>
      <c r="C24" s="25" t="n">
        <v>0</v>
      </c>
      <c r="D24" s="26" t="n">
        <f aca="false">Expenses!E24</f>
        <v>27654</v>
      </c>
      <c r="E24" s="27" t="n">
        <f aca="false">C24-D24</f>
        <v>-27654</v>
      </c>
      <c r="F24" s="26"/>
      <c r="G24" s="25" t="n">
        <v>0</v>
      </c>
      <c r="H24" s="26" t="n">
        <v>0</v>
      </c>
      <c r="I24" s="26" t="n">
        <v>0</v>
      </c>
      <c r="J24" s="28" t="n">
        <f aca="false">SUM(G24:I24)</f>
        <v>0</v>
      </c>
      <c r="K24" s="29"/>
      <c r="L24" s="25" t="n">
        <f aca="false">'CapChrg-AllocExp'!D26</f>
        <v>0</v>
      </c>
      <c r="M24" s="26" t="n">
        <f aca="false">+Expenses!D24</f>
        <v>27654</v>
      </c>
      <c r="N24" s="26" t="n">
        <v>0</v>
      </c>
      <c r="O24" s="28" t="n">
        <f aca="false">J24-K24-M24-N24-L24</f>
        <v>-27654</v>
      </c>
      <c r="P24" s="26"/>
      <c r="Q24" s="25" t="n">
        <f aca="false">+J24-C24</f>
        <v>0</v>
      </c>
      <c r="R24" s="26"/>
      <c r="S24" s="26" t="n">
        <v>0</v>
      </c>
      <c r="T24" s="26" t="n">
        <f aca="false">-M24+D24</f>
        <v>0</v>
      </c>
      <c r="U24" s="26" t="n">
        <v>0</v>
      </c>
      <c r="V24" s="27" t="n">
        <f aca="false">ROUND(SUM(Q24:U24),0)</f>
        <v>0</v>
      </c>
      <c r="W24" s="23"/>
    </row>
    <row r="25" customFormat="false" ht="13.5" hidden="false" customHeight="true" outlineLevel="0" collapsed="false">
      <c r="A25" s="11" t="s">
        <v>37</v>
      </c>
      <c r="B25" s="24"/>
      <c r="C25" s="25" t="n">
        <v>0</v>
      </c>
      <c r="D25" s="26" t="n">
        <f aca="false">+'CapChrg-AllocExp'!L26</f>
        <v>-22347.853</v>
      </c>
      <c r="E25" s="27" t="n">
        <f aca="false">C25-D25</f>
        <v>22347.853</v>
      </c>
      <c r="F25" s="26"/>
      <c r="G25" s="25" t="n">
        <v>0</v>
      </c>
      <c r="H25" s="26"/>
      <c r="I25" s="26" t="n">
        <v>0</v>
      </c>
      <c r="J25" s="28" t="n">
        <f aca="false">SUM(G25:I25)</f>
        <v>0</v>
      </c>
      <c r="K25" s="29"/>
      <c r="L25" s="25" t="n">
        <v>0</v>
      </c>
      <c r="M25" s="26" t="n">
        <v>0</v>
      </c>
      <c r="N25" s="26" t="n">
        <f aca="false">+'CapChrg-AllocExp'!K26</f>
        <v>-22347.853</v>
      </c>
      <c r="O25" s="28" t="n">
        <f aca="false">J25-K25-M25-N25-L25</f>
        <v>22347.853</v>
      </c>
      <c r="P25" s="26"/>
      <c r="Q25" s="25" t="n">
        <f aca="false">+J25-C25</f>
        <v>0</v>
      </c>
      <c r="R25" s="26"/>
      <c r="S25" s="26" t="n">
        <v>0</v>
      </c>
      <c r="T25" s="26" t="n">
        <f aca="false">D25-N25</f>
        <v>0</v>
      </c>
      <c r="U25" s="26" t="n">
        <v>0</v>
      </c>
      <c r="V25" s="27" t="n">
        <f aca="false">ROUND(SUM(Q25:U25),0)</f>
        <v>0</v>
      </c>
      <c r="W25" s="23"/>
    </row>
    <row r="26" customFormat="false" ht="13.5" hidden="false" customHeight="true" outlineLevel="0" collapsed="false">
      <c r="A26" s="11" t="s">
        <v>38</v>
      </c>
      <c r="B26" s="24"/>
      <c r="C26" s="25" t="n">
        <f aca="false">GrossMargin!M31</f>
        <v>-500</v>
      </c>
      <c r="D26" s="26" t="n">
        <f aca="false">Expenses!E25</f>
        <v>0</v>
      </c>
      <c r="E26" s="27" t="n">
        <f aca="false">C26-D26</f>
        <v>-500</v>
      </c>
      <c r="F26" s="29"/>
      <c r="G26" s="25" t="n">
        <f aca="false">GrossMargin!I31</f>
        <v>-500</v>
      </c>
      <c r="H26" s="26" t="n">
        <f aca="false">GrossMargin!J31</f>
        <v>0</v>
      </c>
      <c r="I26" s="26" t="n">
        <f aca="false">GrossMargin!K31</f>
        <v>0</v>
      </c>
      <c r="J26" s="28" t="n">
        <f aca="false">SUM(G26:I26)</f>
        <v>-500</v>
      </c>
      <c r="K26" s="29"/>
      <c r="L26" s="25" t="n">
        <v>0</v>
      </c>
      <c r="M26" s="26" t="n">
        <f aca="false">Expenses!D25</f>
        <v>0</v>
      </c>
      <c r="N26" s="26" t="n">
        <v>0</v>
      </c>
      <c r="O26" s="28" t="n">
        <f aca="false">J26-K26-M26-N26-L26</f>
        <v>-500</v>
      </c>
      <c r="P26" s="26"/>
      <c r="Q26" s="25" t="n">
        <f aca="false">+J26-C26</f>
        <v>0</v>
      </c>
      <c r="R26" s="26"/>
      <c r="S26" s="26" t="n">
        <v>0</v>
      </c>
      <c r="T26" s="26" t="n">
        <f aca="false">Expenses!F25</f>
        <v>0</v>
      </c>
      <c r="U26" s="26" t="n">
        <v>0</v>
      </c>
      <c r="V26" s="27" t="n">
        <f aca="false">ROUND(SUM(Q26:U26),0)</f>
        <v>0</v>
      </c>
      <c r="W26" s="23"/>
    </row>
    <row r="27" customFormat="false" ht="13.5" hidden="false" customHeight="true" outlineLevel="0" collapsed="false">
      <c r="A27" s="11" t="s">
        <v>39</v>
      </c>
      <c r="B27" s="24"/>
      <c r="C27" s="25" t="n">
        <v>0</v>
      </c>
      <c r="D27" s="26" t="n">
        <f aca="false">'CapChrg-AllocExp'!E25</f>
        <v>-1383.487</v>
      </c>
      <c r="E27" s="27" t="n">
        <f aca="false">C27-D27</f>
        <v>1383.487</v>
      </c>
      <c r="F27" s="26"/>
      <c r="G27" s="25" t="n">
        <v>0</v>
      </c>
      <c r="H27" s="26" t="n">
        <v>0</v>
      </c>
      <c r="I27" s="26" t="n">
        <v>0</v>
      </c>
      <c r="J27" s="28" t="n">
        <f aca="false">SUM(G27:I27)</f>
        <v>0</v>
      </c>
      <c r="K27" s="29"/>
      <c r="L27" s="25" t="n">
        <f aca="false">'CapChrg-AllocExp'!D25</f>
        <v>-1383.487</v>
      </c>
      <c r="M27" s="26" t="n">
        <v>0</v>
      </c>
      <c r="N27" s="26" t="n">
        <v>0</v>
      </c>
      <c r="O27" s="28" t="n">
        <f aca="false">J27-K27-M27-N27-L27</f>
        <v>1383.487</v>
      </c>
      <c r="P27" s="26"/>
      <c r="Q27" s="25" t="n">
        <f aca="false">+J27-C27</f>
        <v>0</v>
      </c>
      <c r="R27" s="26"/>
      <c r="S27" s="26" t="n">
        <f aca="false">'CapChrg-AllocExp'!F25</f>
        <v>0</v>
      </c>
      <c r="T27" s="26" t="n">
        <v>0</v>
      </c>
      <c r="U27" s="26" t="n">
        <v>0</v>
      </c>
      <c r="V27" s="27" t="n">
        <f aca="false">ROUND(SUM(Q27:U27),0)</f>
        <v>0</v>
      </c>
      <c r="W27" s="23"/>
    </row>
    <row r="28" customFormat="false" ht="3" hidden="false" customHeight="true" outlineLevel="0" collapsed="false">
      <c r="A28" s="11"/>
      <c r="B28" s="24"/>
      <c r="C28" s="25"/>
      <c r="D28" s="26"/>
      <c r="E28" s="27"/>
      <c r="F28" s="26"/>
      <c r="G28" s="25"/>
      <c r="H28" s="26"/>
      <c r="I28" s="26"/>
      <c r="J28" s="28"/>
      <c r="K28" s="29"/>
      <c r="L28" s="36"/>
      <c r="M28" s="26"/>
      <c r="N28" s="26"/>
      <c r="O28" s="28"/>
      <c r="P28" s="26"/>
      <c r="Q28" s="25"/>
      <c r="R28" s="26"/>
      <c r="S28" s="26"/>
      <c r="T28" s="26"/>
      <c r="U28" s="26"/>
      <c r="V28" s="27" t="n">
        <f aca="false">ROUND(SUM(Q28:U28),0)</f>
        <v>0</v>
      </c>
      <c r="W28" s="23"/>
    </row>
    <row r="29" customFormat="false" ht="12" hidden="false" customHeight="true" outlineLevel="0" collapsed="false">
      <c r="A29" s="37" t="s">
        <v>40</v>
      </c>
      <c r="B29" s="24"/>
      <c r="C29" s="38" t="n">
        <f aca="false">SUM(C22:C28)</f>
        <v>95688.75</v>
      </c>
      <c r="D29" s="39" t="n">
        <f aca="false">SUM(D22:D28)</f>
        <v>50699.392</v>
      </c>
      <c r="E29" s="40" t="n">
        <f aca="false">SUM(E22:E28)</f>
        <v>44989.358</v>
      </c>
      <c r="F29" s="26"/>
      <c r="G29" s="38" t="n">
        <f aca="false">SUM(G22:G28)</f>
        <v>-4163.50453</v>
      </c>
      <c r="H29" s="39" t="n">
        <f aca="false">SUM(H22:H28)</f>
        <v>0</v>
      </c>
      <c r="I29" s="40" t="n">
        <f aca="false">SUM(I22:I28)</f>
        <v>0</v>
      </c>
      <c r="J29" s="41" t="n">
        <f aca="false">SUM(J22:J28)</f>
        <v>-4163.50453</v>
      </c>
      <c r="K29" s="39" t="n">
        <f aca="false">SUM(K22:K28)</f>
        <v>0</v>
      </c>
      <c r="L29" s="38" t="n">
        <f aca="false">SUM(L22:L28)</f>
        <v>0</v>
      </c>
      <c r="M29" s="39" t="n">
        <f aca="false">SUM(M22:M28)</f>
        <v>50949.392</v>
      </c>
      <c r="N29" s="39" t="n">
        <f aca="false">SUM(N22:N28)</f>
        <v>0</v>
      </c>
      <c r="O29" s="41" t="n">
        <f aca="false">SUM(O22:O28)</f>
        <v>-55112.89653</v>
      </c>
      <c r="P29" s="29"/>
      <c r="Q29" s="38" t="n">
        <f aca="false">SUM(Q22:Q28)</f>
        <v>-99852.25453</v>
      </c>
      <c r="R29" s="39" t="n">
        <f aca="false">SUM(R22:R28)</f>
        <v>0</v>
      </c>
      <c r="S29" s="39" t="n">
        <f aca="false">SUM(S22:S28)</f>
        <v>0</v>
      </c>
      <c r="T29" s="39" t="n">
        <f aca="false">SUM(T22:T28)</f>
        <v>-250</v>
      </c>
      <c r="U29" s="39" t="n">
        <f aca="false">SUM(U22:U28)</f>
        <v>0</v>
      </c>
      <c r="V29" s="40" t="n">
        <f aca="false">SUM(V22:V28)</f>
        <v>-100102</v>
      </c>
      <c r="W29" s="23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</row>
    <row r="30" customFormat="false" ht="3" hidden="false" customHeight="true" outlineLevel="0" collapsed="false">
      <c r="A30" s="11"/>
      <c r="B30" s="24"/>
      <c r="C30" s="25"/>
      <c r="D30" s="26"/>
      <c r="E30" s="27"/>
      <c r="F30" s="26"/>
      <c r="G30" s="25" t="s">
        <v>41</v>
      </c>
      <c r="H30" s="26"/>
      <c r="I30" s="26"/>
      <c r="J30" s="28"/>
      <c r="K30" s="29"/>
      <c r="L30" s="36"/>
      <c r="M30" s="26" t="s">
        <v>42</v>
      </c>
      <c r="N30" s="26"/>
      <c r="O30" s="28"/>
      <c r="P30" s="26"/>
      <c r="Q30" s="25"/>
      <c r="R30" s="26"/>
      <c r="S30" s="26"/>
      <c r="T30" s="26"/>
      <c r="U30" s="26"/>
      <c r="V30" s="27"/>
      <c r="W30" s="23"/>
    </row>
    <row r="31" customFormat="false" ht="12" hidden="false" customHeight="true" outlineLevel="0" collapsed="false">
      <c r="A31" s="11" t="s">
        <v>43</v>
      </c>
      <c r="B31" s="24"/>
      <c r="C31" s="25" t="n">
        <v>0</v>
      </c>
      <c r="D31" s="26" t="n">
        <v>308</v>
      </c>
      <c r="E31" s="27" t="n">
        <f aca="false">C31-D31</f>
        <v>-308</v>
      </c>
      <c r="F31" s="26"/>
      <c r="G31" s="25" t="n">
        <f aca="false">GrossMargin!I43</f>
        <v>0</v>
      </c>
      <c r="H31" s="26" t="n">
        <f aca="false">GrossMargin!J43</f>
        <v>0</v>
      </c>
      <c r="I31" s="26" t="n">
        <f aca="false">GrossMargin!K43</f>
        <v>0</v>
      </c>
      <c r="J31" s="28" t="n">
        <f aca="false">SUM(G31:I31)</f>
        <v>0</v>
      </c>
      <c r="K31" s="29"/>
      <c r="L31" s="36" t="n">
        <v>0</v>
      </c>
      <c r="M31" s="26" t="n">
        <v>308</v>
      </c>
      <c r="N31" s="26" t="n">
        <v>0</v>
      </c>
      <c r="O31" s="28" t="n">
        <f aca="false">J31-K31-M31-N31-L31</f>
        <v>-308</v>
      </c>
      <c r="P31" s="26"/>
      <c r="Q31" s="25" t="n">
        <f aca="false">+J31-C31</f>
        <v>0</v>
      </c>
      <c r="R31" s="26"/>
      <c r="S31" s="26" t="n">
        <v>0</v>
      </c>
      <c r="T31" s="26" t="n">
        <f aca="false">D31-M31</f>
        <v>0</v>
      </c>
      <c r="U31" s="26" t="n">
        <v>0</v>
      </c>
      <c r="V31" s="27" t="n">
        <f aca="false">ROUND(SUM(Q31:U31),0)</f>
        <v>0</v>
      </c>
      <c r="W31" s="23"/>
    </row>
    <row r="32" customFormat="false" ht="3" hidden="false" customHeight="true" outlineLevel="0" collapsed="false">
      <c r="A32" s="11"/>
      <c r="B32" s="24"/>
      <c r="C32" s="25"/>
      <c r="D32" s="26"/>
      <c r="E32" s="27"/>
      <c r="F32" s="26"/>
      <c r="G32" s="25"/>
      <c r="H32" s="26"/>
      <c r="I32" s="26"/>
      <c r="J32" s="28"/>
      <c r="K32" s="29"/>
      <c r="L32" s="36"/>
      <c r="M32" s="26"/>
      <c r="N32" s="26"/>
      <c r="O32" s="28"/>
      <c r="P32" s="26"/>
      <c r="Q32" s="25"/>
      <c r="R32" s="26"/>
      <c r="S32" s="26"/>
      <c r="T32" s="26"/>
      <c r="U32" s="26"/>
      <c r="V32" s="27"/>
      <c r="W32" s="23"/>
    </row>
    <row r="33" customFormat="false" ht="12" hidden="false" customHeight="true" outlineLevel="0" collapsed="false">
      <c r="A33" s="37" t="s">
        <v>44</v>
      </c>
      <c r="B33" s="24"/>
      <c r="C33" s="42" t="n">
        <f aca="false">SUM(C29:C31)</f>
        <v>95688.75</v>
      </c>
      <c r="D33" s="43" t="n">
        <f aca="false">SUM(D29:D31)</f>
        <v>51007.392</v>
      </c>
      <c r="E33" s="44" t="n">
        <f aca="false">SUM(E29:E31)</f>
        <v>44681.358</v>
      </c>
      <c r="F33" s="26"/>
      <c r="G33" s="42" t="n">
        <f aca="false">SUM(G29:G31)</f>
        <v>-4163.50453</v>
      </c>
      <c r="H33" s="43" t="n">
        <f aca="false">SUM(H29:H31)</f>
        <v>0</v>
      </c>
      <c r="I33" s="43" t="n">
        <f aca="false">SUM(I29:I31)</f>
        <v>0</v>
      </c>
      <c r="J33" s="45" t="n">
        <f aca="false">SUM(J29:J31)</f>
        <v>-4163.50453</v>
      </c>
      <c r="K33" s="43" t="n">
        <f aca="false">SUM(K29:K31)</f>
        <v>0</v>
      </c>
      <c r="L33" s="42" t="n">
        <f aca="false">SUM(L29:L31)</f>
        <v>0</v>
      </c>
      <c r="M33" s="43" t="n">
        <f aca="false">SUM(M29:M31)</f>
        <v>51257.392</v>
      </c>
      <c r="N33" s="43" t="n">
        <f aca="false">SUM(N29:N31)</f>
        <v>0</v>
      </c>
      <c r="O33" s="45" t="n">
        <f aca="false">J33-K33-M33-N33-L33</f>
        <v>-55420.89653</v>
      </c>
      <c r="P33" s="26"/>
      <c r="Q33" s="42" t="n">
        <f aca="false">SUM(Q29:Q31)</f>
        <v>-99852.25453</v>
      </c>
      <c r="R33" s="43" t="n">
        <f aca="false">SUM(R29:R31)</f>
        <v>0</v>
      </c>
      <c r="S33" s="43" t="n">
        <f aca="false">SUM(S29:S31)</f>
        <v>0</v>
      </c>
      <c r="T33" s="43" t="n">
        <f aca="false">SUM(T29:T31)</f>
        <v>-250</v>
      </c>
      <c r="U33" s="43" t="n">
        <f aca="false">SUM(U29:U31)</f>
        <v>0</v>
      </c>
      <c r="V33" s="44" t="n">
        <f aca="false">SUM(V29:V31)</f>
        <v>-100102</v>
      </c>
      <c r="W33" s="23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3" hidden="false" customHeight="true" outlineLevel="0" collapsed="false">
      <c r="A34" s="46"/>
      <c r="B34" s="47"/>
      <c r="C34" s="48"/>
      <c r="D34" s="49"/>
      <c r="E34" s="50"/>
      <c r="F34" s="51"/>
      <c r="G34" s="52"/>
      <c r="H34" s="53"/>
      <c r="I34" s="53"/>
      <c r="J34" s="46"/>
      <c r="K34" s="53"/>
      <c r="L34" s="52"/>
      <c r="M34" s="53"/>
      <c r="N34" s="53"/>
      <c r="O34" s="46"/>
      <c r="P34" s="54"/>
      <c r="Q34" s="52"/>
      <c r="R34" s="53"/>
      <c r="S34" s="53"/>
      <c r="T34" s="53"/>
      <c r="U34" s="53"/>
      <c r="V34" s="55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  <c r="IW34" s="54"/>
    </row>
    <row r="35" customFormat="false" ht="13.5" hidden="true" customHeight="false" outlineLevel="0" collapsed="false">
      <c r="A35" s="56"/>
      <c r="C35" s="57"/>
      <c r="D35" s="51"/>
      <c r="E35" s="56" t="s">
        <v>45</v>
      </c>
      <c r="F35" s="51"/>
      <c r="G35" s="58" t="n">
        <f aca="false">+'GM-WeeklyChnge'!C38</f>
        <v>0</v>
      </c>
    </row>
    <row r="36" customFormat="false" ht="6" hidden="false" customHeight="true" outlineLevel="0" collapsed="false">
      <c r="C36" s="51"/>
      <c r="D36" s="51"/>
      <c r="E36" s="51"/>
      <c r="F36" s="51"/>
    </row>
    <row r="37" customFormat="false" ht="12.75" hidden="false" customHeight="false" outlineLevel="0" collapsed="false">
      <c r="A37" s="59" t="s">
        <v>46</v>
      </c>
      <c r="C37" s="51"/>
      <c r="D37" s="51"/>
      <c r="E37" s="51"/>
      <c r="F37" s="51"/>
      <c r="M37" s="30"/>
      <c r="T37" s="30"/>
    </row>
    <row r="38" customFormat="false" ht="12.75" hidden="false" customHeight="false" outlineLevel="0" collapsed="false">
      <c r="C38" s="51"/>
      <c r="D38" s="51"/>
      <c r="E38" s="51"/>
      <c r="F38" s="51"/>
      <c r="G38" s="30"/>
    </row>
    <row r="39" customFormat="false" ht="12.75" hidden="false" customHeight="false" outlineLevel="0" collapsed="false">
      <c r="C39" s="51"/>
      <c r="D39" s="51"/>
      <c r="E39" s="51"/>
      <c r="F39" s="51"/>
      <c r="V39" s="30"/>
    </row>
    <row r="40" customFormat="false" ht="12.75" hidden="false" customHeight="false" outlineLevel="0" collapsed="false">
      <c r="C40" s="51"/>
      <c r="D40" s="51"/>
      <c r="E40" s="51"/>
      <c r="F40" s="51"/>
    </row>
    <row r="41" customFormat="false" ht="12.75" hidden="false" customHeight="false" outlineLevel="0" collapsed="false">
      <c r="C41" s="51"/>
      <c r="D41" s="51"/>
      <c r="E41" s="51"/>
      <c r="F41" s="51"/>
    </row>
    <row r="42" customFormat="false" ht="12.75" hidden="false" customHeight="fals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C43" s="51"/>
      <c r="D43" s="51"/>
      <c r="E43" s="51"/>
      <c r="F43" s="51"/>
    </row>
    <row r="44" customFormat="false" ht="12.75" hidden="false" customHeight="false" outlineLevel="0" collapsed="false">
      <c r="C44" s="51"/>
      <c r="D44" s="51"/>
      <c r="E44" s="51"/>
      <c r="F44" s="51"/>
    </row>
    <row r="45" customFormat="false" ht="12.75" hidden="false" customHeight="false" outlineLevel="0" collapsed="false">
      <c r="C45" s="51"/>
      <c r="D45" s="51"/>
      <c r="E45" s="51"/>
    </row>
    <row r="46" customFormat="false" ht="12.75" hidden="false" customHeight="false" outlineLevel="0" collapsed="false">
      <c r="C46" s="51"/>
      <c r="D46" s="51"/>
      <c r="E46" s="51"/>
    </row>
    <row r="47" customFormat="false" ht="12.75" hidden="false" customHeight="false" outlineLevel="0" collapsed="false">
      <c r="C47" s="51"/>
      <c r="D47" s="51"/>
      <c r="E47" s="51"/>
    </row>
    <row r="48" customFormat="false" ht="12.75" hidden="false" customHeight="false" outlineLevel="0" collapsed="false">
      <c r="C48" s="51"/>
      <c r="D48" s="51"/>
      <c r="E48" s="51"/>
    </row>
    <row r="49" customFormat="false" ht="12.75" hidden="false" customHeight="false" outlineLevel="0" collapsed="false">
      <c r="C49" s="51"/>
      <c r="D49" s="51"/>
      <c r="E49" s="51"/>
    </row>
    <row r="50" customFormat="false" ht="12.75" hidden="false" customHeight="false" outlineLevel="0" collapsed="false">
      <c r="C50" s="51"/>
      <c r="D50" s="51"/>
      <c r="E50" s="51"/>
    </row>
    <row r="51" customFormat="false" ht="12.75" hidden="true" customHeight="false" outlineLevel="0" collapsed="false">
      <c r="C51" s="51"/>
      <c r="D51" s="51"/>
      <c r="E51" s="51"/>
      <c r="F51" s="51"/>
    </row>
    <row r="52" customFormat="false" ht="12.75" hidden="true" customHeight="false" outlineLevel="0" collapsed="false">
      <c r="A52" s="51"/>
    </row>
    <row r="53" customFormat="false" ht="12.75" hidden="true" customHeight="false" outlineLevel="0" collapsed="false">
      <c r="A53" s="51"/>
    </row>
    <row r="54" customFormat="false" ht="12.75" hidden="true" customHeight="false" outlineLevel="0" collapsed="false">
      <c r="A54" s="51"/>
    </row>
    <row r="55" customFormat="false" ht="12.75" hidden="true" customHeight="false" outlineLevel="0" collapsed="false">
      <c r="A55" s="51"/>
    </row>
    <row r="56" customFormat="false" ht="12.75" hidden="true" customHeight="false" outlineLevel="0" collapsed="false">
      <c r="A56" s="51"/>
    </row>
    <row r="57" customFormat="false" ht="12.75" hidden="true" customHeight="false" outlineLevel="0" collapsed="false">
      <c r="A57" s="51"/>
    </row>
    <row r="58" customFormat="false" ht="12.75" hidden="true" customHeight="false" outlineLevel="0" collapsed="false">
      <c r="C58" s="51"/>
      <c r="D58" s="51"/>
      <c r="E58" s="51"/>
      <c r="F58" s="51"/>
    </row>
    <row r="59" customFormat="false" ht="12.75" hidden="true" customHeight="false" outlineLevel="0" collapsed="false">
      <c r="C59" s="51"/>
      <c r="D59" s="51"/>
      <c r="E59" s="51"/>
      <c r="F59" s="51"/>
    </row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8" activeCellId="0" sqref="F3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10" min="3" style="1" width="8.7"/>
    <col collapsed="false" customWidth="true" hidden="false" outlineLevel="0" max="11" min="11" style="1" width="10.56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4" t="s">
        <v>73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3.5" hidden="false" customHeight="false" outlineLevel="0" collapsed="false">
      <c r="A3" s="137" t="str">
        <f aca="false">+'Mgmt Summary'!A3:V3</f>
        <v>Results based on activity through January 25, 2001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customFormat="false" ht="3" hidden="false" customHeight="true" outlineLevel="0" collapsed="false">
      <c r="A4" s="54"/>
    </row>
    <row r="5" customFormat="false" ht="12.75" hidden="false" customHeight="true" outlineLevel="0" collapsed="false">
      <c r="A5" s="8"/>
      <c r="B5" s="9"/>
      <c r="C5" s="138"/>
      <c r="D5" s="139"/>
      <c r="E5" s="139"/>
      <c r="F5" s="139"/>
      <c r="G5" s="139"/>
      <c r="H5" s="8"/>
      <c r="I5" s="139"/>
      <c r="J5" s="139"/>
      <c r="K5" s="140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1"/>
      <c r="B6" s="9"/>
      <c r="C6" s="17"/>
      <c r="D6" s="24"/>
      <c r="E6" s="141"/>
      <c r="F6" s="141"/>
      <c r="G6" s="24"/>
      <c r="H6" s="14" t="s">
        <v>6</v>
      </c>
      <c r="I6" s="141" t="s">
        <v>7</v>
      </c>
      <c r="J6" s="141" t="s">
        <v>8</v>
      </c>
      <c r="K6" s="142" t="s">
        <v>9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.75" hidden="false" customHeight="false" outlineLevel="0" collapsed="false">
      <c r="A7" s="15" t="s">
        <v>14</v>
      </c>
      <c r="B7" s="9"/>
      <c r="C7" s="143" t="s">
        <v>74</v>
      </c>
      <c r="D7" s="16" t="s">
        <v>75</v>
      </c>
      <c r="E7" s="16" t="s">
        <v>76</v>
      </c>
      <c r="F7" s="16" t="s">
        <v>77</v>
      </c>
      <c r="G7" s="16" t="s">
        <v>78</v>
      </c>
      <c r="H7" s="15" t="s">
        <v>15</v>
      </c>
      <c r="I7" s="16" t="s">
        <v>18</v>
      </c>
      <c r="J7" s="16" t="s">
        <v>15</v>
      </c>
      <c r="K7" s="144" t="s">
        <v>15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45"/>
      <c r="B8" s="23"/>
      <c r="C8" s="20"/>
      <c r="D8" s="21"/>
      <c r="E8" s="21"/>
      <c r="F8" s="21"/>
      <c r="G8" s="22"/>
      <c r="H8" s="146"/>
      <c r="I8" s="20"/>
      <c r="J8" s="21"/>
      <c r="K8" s="22"/>
    </row>
    <row r="9" customFormat="false" ht="13.5" hidden="false" customHeight="true" outlineLevel="0" collapsed="false">
      <c r="A9" s="11" t="s">
        <v>54</v>
      </c>
      <c r="B9" s="9"/>
      <c r="C9" s="25" t="n">
        <f aca="false">+GrossMargin!D10-[1]GrossMargin!D10</f>
        <v>-4690</v>
      </c>
      <c r="D9" s="26" t="n">
        <f aca="false">+GrossMargin!E10-[1]GrossMargin!E10</f>
        <v>0</v>
      </c>
      <c r="E9" s="26" t="n">
        <f aca="false">+GrossMargin!F10-[1]GrossMargin!F10</f>
        <v>0</v>
      </c>
      <c r="F9" s="26" t="n">
        <f aca="false">+GrossMargin!G10-[1]GrossMargin!G10</f>
        <v>0</v>
      </c>
      <c r="G9" s="147" t="n">
        <f aca="false">+GrossMargin!H10-[1]GrossMargin!H10</f>
        <v>0</v>
      </c>
      <c r="H9" s="36" t="n">
        <f aca="false">SUM(C9:G9)</f>
        <v>-4690</v>
      </c>
      <c r="I9" s="25" t="n">
        <f aca="false">GrossMargin!J10-[1]GrossMargin!J10</f>
        <v>0</v>
      </c>
      <c r="J9" s="26" t="n">
        <f aca="false">+GrossMargin!K10-[1]GrossMargin!K10</f>
        <v>0</v>
      </c>
      <c r="K9" s="27" t="n">
        <f aca="false">SUM(H9:J9)</f>
        <v>-4690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3.5" hidden="false" customHeight="true" outlineLevel="0" collapsed="false">
      <c r="A10" s="11" t="s">
        <v>22</v>
      </c>
      <c r="B10" s="9"/>
      <c r="C10" s="25" t="n">
        <f aca="false">+GrossMargin!D11-[1]GrossMargin!D11</f>
        <v>1789</v>
      </c>
      <c r="D10" s="26" t="n">
        <f aca="false">+GrossMargin!E11-[1]GrossMargin!E11</f>
        <v>47.35576</v>
      </c>
      <c r="E10" s="26" t="n">
        <f aca="false">+GrossMargin!F11-[1]GrossMargin!F11</f>
        <v>0</v>
      </c>
      <c r="F10" s="26" t="n">
        <f aca="false">+GrossMargin!G11-[1]GrossMargin!G11</f>
        <v>62.34247</v>
      </c>
      <c r="G10" s="147" t="n">
        <f aca="false">+GrossMargin!H11-[1]GrossMargin!H11</f>
        <v>0</v>
      </c>
      <c r="H10" s="36" t="n">
        <f aca="false">SUM(C10:G10)</f>
        <v>1898.69823</v>
      </c>
      <c r="I10" s="25" t="n">
        <f aca="false">GrossMargin!J11-[1]GrossMargin!J11</f>
        <v>0</v>
      </c>
      <c r="J10" s="26" t="n">
        <f aca="false">+GrossMargin!K11-[1]GrossMargin!K11</f>
        <v>0</v>
      </c>
      <c r="K10" s="27" t="n">
        <f aca="false">SUM(H10:J10)</f>
        <v>1898.69823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1" t="s">
        <v>23</v>
      </c>
      <c r="B11" s="9"/>
      <c r="C11" s="25" t="n">
        <f aca="false">+GrossMargin!D12-[1]GrossMargin!D12</f>
        <v>-622</v>
      </c>
      <c r="D11" s="26" t="n">
        <f aca="false">+GrossMargin!E12-[1]GrossMargin!E12</f>
        <v>0</v>
      </c>
      <c r="E11" s="26" t="n">
        <f aca="false">+GrossMargin!F12-[1]GrossMargin!F12</f>
        <v>0</v>
      </c>
      <c r="F11" s="26" t="n">
        <f aca="false">+GrossMargin!G12-[1]GrossMargin!G12</f>
        <v>0</v>
      </c>
      <c r="G11" s="147" t="n">
        <f aca="false">+GrossMargin!H12-[1]GrossMargin!H12</f>
        <v>0</v>
      </c>
      <c r="H11" s="36" t="n">
        <f aca="false">SUM(C11:G11)</f>
        <v>-622</v>
      </c>
      <c r="I11" s="25" t="n">
        <f aca="false">GrossMargin!J12-[1]GrossMargin!J12</f>
        <v>0</v>
      </c>
      <c r="J11" s="26" t="n">
        <f aca="false">+GrossMargin!K12-[1]GrossMargin!K12</f>
        <v>0</v>
      </c>
      <c r="K11" s="27" t="n">
        <f aca="false">SUM(H11:J11)</f>
        <v>-622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1" t="s">
        <v>24</v>
      </c>
      <c r="B12" s="9"/>
      <c r="C12" s="25" t="n">
        <f aca="false">+GrossMargin!D13-[1]GrossMargin!D13</f>
        <v>987</v>
      </c>
      <c r="D12" s="26" t="n">
        <f aca="false">+GrossMargin!E13-[1]GrossMargin!E13</f>
        <v>0</v>
      </c>
      <c r="E12" s="26" t="n">
        <f aca="false">+GrossMargin!F13-[1]GrossMargin!F13</f>
        <v>0</v>
      </c>
      <c r="F12" s="26" t="n">
        <f aca="false">+GrossMargin!G13-[1]GrossMargin!G13</f>
        <v>0</v>
      </c>
      <c r="G12" s="147" t="n">
        <f aca="false">+GrossMargin!H13-[1]GrossMargin!H13</f>
        <v>0</v>
      </c>
      <c r="H12" s="36" t="n">
        <f aca="false">SUM(C12:G12)</f>
        <v>987</v>
      </c>
      <c r="I12" s="25" t="n">
        <f aca="false">GrossMargin!J13-[1]GrossMargin!J13</f>
        <v>0</v>
      </c>
      <c r="J12" s="26" t="n">
        <f aca="false">+GrossMargin!K13-[1]GrossMargin!K13</f>
        <v>0</v>
      </c>
      <c r="K12" s="27" t="n">
        <f aca="false">SUM(H12:J12)</f>
        <v>987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1" t="s">
        <v>25</v>
      </c>
      <c r="B13" s="9"/>
      <c r="C13" s="25" t="n">
        <f aca="false">+GrossMargin!D14-[1]GrossMargin!D14</f>
        <v>0</v>
      </c>
      <c r="D13" s="26" t="n">
        <f aca="false">+GrossMargin!E14-[1]GrossMargin!E14</f>
        <v>0</v>
      </c>
      <c r="E13" s="26" t="n">
        <f aca="false">+GrossMargin!F14-[1]GrossMargin!F14</f>
        <v>0</v>
      </c>
      <c r="F13" s="26" t="n">
        <f aca="false">+GrossMargin!G14-[1]GrossMargin!G14</f>
        <v>0</v>
      </c>
      <c r="G13" s="147" t="n">
        <f aca="false">+GrossMargin!H14-[1]GrossMargin!H14</f>
        <v>0</v>
      </c>
      <c r="H13" s="36" t="n">
        <f aca="false">SUM(C13:G13)</f>
        <v>0</v>
      </c>
      <c r="I13" s="25" t="n">
        <f aca="false">GrossMargin!J14-[1]GrossMargin!J14</f>
        <v>0</v>
      </c>
      <c r="J13" s="26" t="n">
        <f aca="false">+GrossMargin!K14-[1]GrossMargin!K14</f>
        <v>0</v>
      </c>
      <c r="K13" s="27" t="n">
        <f aca="false">SUM(H13:J13)</f>
        <v>0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true" customHeight="true" outlineLevel="0" collapsed="false">
      <c r="A14" s="148" t="s">
        <v>79</v>
      </c>
      <c r="B14" s="149"/>
      <c r="C14" s="150" t="n">
        <f aca="false">+GrossMargin!D15-[1]GrossMargin!D15</f>
        <v>587</v>
      </c>
      <c r="D14" s="151" t="n">
        <f aca="false">+GrossMargin!E15-[1]GrossMargin!E15</f>
        <v>0</v>
      </c>
      <c r="E14" s="151" t="n">
        <f aca="false">+GrossMargin!F15-[1]GrossMargin!F15</f>
        <v>0</v>
      </c>
      <c r="F14" s="151" t="n">
        <f aca="false">+GrossMargin!G15-[1]GrossMargin!G15</f>
        <v>0</v>
      </c>
      <c r="G14" s="152" t="n">
        <f aca="false">+GrossMargin!H15-[1]GrossMargin!H15</f>
        <v>0</v>
      </c>
      <c r="H14" s="153" t="n">
        <f aca="false">SUM(C14:G14)</f>
        <v>587</v>
      </c>
      <c r="I14" s="25" t="n">
        <f aca="false">GrossMargin!J15-[1]GrossMargin!J15</f>
        <v>0</v>
      </c>
      <c r="J14" s="151" t="n">
        <f aca="false">+GrossMargin!K15-[1]GrossMargin!K15</f>
        <v>0</v>
      </c>
      <c r="K14" s="154" t="n">
        <f aca="false">SUM(H14:J14)</f>
        <v>587</v>
      </c>
    </row>
    <row r="15" customFormat="false" ht="13.5" hidden="true" customHeight="true" outlineLevel="0" collapsed="false">
      <c r="A15" s="148" t="s">
        <v>80</v>
      </c>
      <c r="B15" s="149"/>
      <c r="C15" s="150" t="n">
        <f aca="false">+GrossMargin!D16-[1]GrossMargin!D16</f>
        <v>251</v>
      </c>
      <c r="D15" s="151" t="n">
        <f aca="false">+GrossMargin!E16-[1]GrossMargin!E16</f>
        <v>0</v>
      </c>
      <c r="E15" s="151" t="n">
        <f aca="false">+GrossMargin!F16-[1]GrossMargin!F16</f>
        <v>0</v>
      </c>
      <c r="F15" s="151" t="n">
        <f aca="false">+GrossMargin!G16-[1]GrossMargin!G16</f>
        <v>0</v>
      </c>
      <c r="G15" s="152" t="n">
        <f aca="false">+GrossMargin!H16-[1]GrossMargin!H16</f>
        <v>0</v>
      </c>
      <c r="H15" s="153" t="n">
        <f aca="false">SUM(C15:G15)</f>
        <v>251</v>
      </c>
      <c r="I15" s="25" t="n">
        <f aca="false">GrossMargin!J16-[1]GrossMargin!J16</f>
        <v>0</v>
      </c>
      <c r="J15" s="151" t="n">
        <f aca="false">+GrossMargin!K16-[1]GrossMargin!K16</f>
        <v>0</v>
      </c>
      <c r="K15" s="154" t="n">
        <f aca="false">SUM(H15:J15)</f>
        <v>251</v>
      </c>
    </row>
    <row r="16" customFormat="false" ht="13.5" hidden="true" customHeight="true" outlineLevel="0" collapsed="false">
      <c r="A16" s="148" t="s">
        <v>81</v>
      </c>
      <c r="B16" s="149"/>
      <c r="C16" s="150" t="n">
        <f aca="false">+GrossMargin!D17-[1]GrossMargin!D17</f>
        <v>464</v>
      </c>
      <c r="D16" s="151" t="n">
        <f aca="false">+GrossMargin!E17-[1]GrossMargin!E17</f>
        <v>0</v>
      </c>
      <c r="E16" s="151" t="n">
        <f aca="false">+GrossMargin!F17-[1]GrossMargin!F17</f>
        <v>0</v>
      </c>
      <c r="F16" s="151" t="n">
        <f aca="false">+GrossMargin!G17-[1]GrossMargin!G17</f>
        <v>0</v>
      </c>
      <c r="G16" s="152" t="n">
        <f aca="false">+GrossMargin!H17-[1]GrossMargin!H17</f>
        <v>0</v>
      </c>
      <c r="H16" s="153" t="n">
        <f aca="false">SUM(C16:G16)</f>
        <v>464</v>
      </c>
      <c r="I16" s="25" t="n">
        <f aca="false">GrossMargin!J17-[1]GrossMargin!J17</f>
        <v>0</v>
      </c>
      <c r="J16" s="151" t="n">
        <f aca="false">+GrossMargin!K17-[1]GrossMargin!K17</f>
        <v>0</v>
      </c>
      <c r="K16" s="154" t="n">
        <f aca="false">SUM(H16:J16)</f>
        <v>464</v>
      </c>
    </row>
    <row r="17" customFormat="false" ht="13.5" hidden="true" customHeight="true" outlineLevel="0" collapsed="false">
      <c r="A17" s="148" t="s">
        <v>82</v>
      </c>
      <c r="B17" s="149"/>
      <c r="C17" s="150" t="n">
        <f aca="false">+GrossMargin!D18-[1]GrossMargin!D18</f>
        <v>-5</v>
      </c>
      <c r="D17" s="151" t="n">
        <f aca="false">+GrossMargin!E18-[1]GrossMargin!E18</f>
        <v>0</v>
      </c>
      <c r="E17" s="151" t="n">
        <f aca="false">+GrossMargin!F18-[1]GrossMargin!F18</f>
        <v>0</v>
      </c>
      <c r="F17" s="151" t="n">
        <f aca="false">+GrossMargin!G18-[1]GrossMargin!G18</f>
        <v>0</v>
      </c>
      <c r="G17" s="152" t="n">
        <f aca="false">+GrossMargin!H18-[1]GrossMargin!H18</f>
        <v>0</v>
      </c>
      <c r="H17" s="153" t="n">
        <f aca="false">SUM(C17:G17)</f>
        <v>-5</v>
      </c>
      <c r="I17" s="25" t="n">
        <f aca="false">GrossMargin!J18-[1]GrossMargin!J18</f>
        <v>0</v>
      </c>
      <c r="J17" s="151" t="n">
        <f aca="false">+GrossMargin!K18-[1]GrossMargin!K18</f>
        <v>0</v>
      </c>
      <c r="K17" s="154" t="n">
        <f aca="false">SUM(H17:J17)</f>
        <v>-5</v>
      </c>
    </row>
    <row r="18" customFormat="false" ht="13.5" hidden="true" customHeight="true" outlineLevel="0" collapsed="false">
      <c r="A18" s="148" t="s">
        <v>83</v>
      </c>
      <c r="B18" s="149"/>
      <c r="C18" s="150" t="n">
        <f aca="false">+GrossMargin!D19-[1]GrossMargin!D19</f>
        <v>0</v>
      </c>
      <c r="D18" s="151" t="n">
        <f aca="false">+GrossMargin!E19-[1]GrossMargin!E19</f>
        <v>0</v>
      </c>
      <c r="E18" s="151" t="n">
        <f aca="false">+GrossMargin!F19-[1]GrossMargin!F19</f>
        <v>0</v>
      </c>
      <c r="F18" s="151" t="n">
        <f aca="false">+GrossMargin!G19-[1]GrossMargin!G19</f>
        <v>0</v>
      </c>
      <c r="G18" s="152" t="n">
        <f aca="false">+GrossMargin!H19-[1]GrossMargin!H19</f>
        <v>0</v>
      </c>
      <c r="H18" s="153" t="n">
        <f aca="false">SUM(C18:G18)</f>
        <v>0</v>
      </c>
      <c r="I18" s="25" t="n">
        <f aca="false">GrossMargin!J19-[1]GrossMargin!J19</f>
        <v>0</v>
      </c>
      <c r="J18" s="151" t="n">
        <f aca="false">+GrossMargin!K19-[1]GrossMargin!K19</f>
        <v>0</v>
      </c>
      <c r="K18" s="154" t="n">
        <f aca="false">SUM(H18:J18)</f>
        <v>0</v>
      </c>
    </row>
    <row r="19" customFormat="false" ht="13.5" hidden="true" customHeight="true" outlineLevel="0" collapsed="false">
      <c r="A19" s="148" t="s">
        <v>84</v>
      </c>
      <c r="B19" s="149"/>
      <c r="C19" s="155" t="n">
        <f aca="false">+GrossMargin!D20-[1]GrossMargin!D20</f>
        <v>0</v>
      </c>
      <c r="D19" s="156" t="n">
        <f aca="false">+GrossMargin!E20-[1]GrossMargin!E20</f>
        <v>0</v>
      </c>
      <c r="E19" s="156" t="n">
        <f aca="false">+GrossMargin!F20-[1]GrossMargin!F20</f>
        <v>0</v>
      </c>
      <c r="F19" s="156" t="n">
        <f aca="false">+GrossMargin!G20-[1]GrossMargin!G20</f>
        <v>0</v>
      </c>
      <c r="G19" s="157" t="n">
        <f aca="false">+GrossMargin!H20-[1]GrossMargin!H20</f>
        <v>0</v>
      </c>
      <c r="H19" s="158" t="n">
        <f aca="false">SUM(C19:G19)</f>
        <v>0</v>
      </c>
      <c r="I19" s="25" t="n">
        <f aca="false">GrossMargin!J20-[1]GrossMargin!J20</f>
        <v>0</v>
      </c>
      <c r="J19" s="156" t="n">
        <f aca="false">+GrossMargin!K20-[1]GrossMargin!K20</f>
        <v>0</v>
      </c>
      <c r="K19" s="159" t="n">
        <f aca="false">SUM(H19:J19)</f>
        <v>0</v>
      </c>
    </row>
    <row r="20" customFormat="false" ht="13.5" hidden="false" customHeight="true" outlineLevel="0" collapsed="false">
      <c r="A20" s="11" t="s">
        <v>26</v>
      </c>
      <c r="B20" s="9"/>
      <c r="C20" s="25" t="n">
        <f aca="false">SUM(C14:C19)</f>
        <v>1297</v>
      </c>
      <c r="D20" s="26" t="n">
        <f aca="false">SUM(D14:D19)</f>
        <v>0</v>
      </c>
      <c r="E20" s="26" t="n">
        <f aca="false">SUM(E14:E19)</f>
        <v>0</v>
      </c>
      <c r="F20" s="26" t="n">
        <f aca="false">SUM(F14:F19)</f>
        <v>0</v>
      </c>
      <c r="G20" s="147" t="n">
        <f aca="false">SUM(G14:G19)</f>
        <v>0</v>
      </c>
      <c r="H20" s="36" t="n">
        <f aca="false">SUM(H14:H19)</f>
        <v>1297</v>
      </c>
      <c r="I20" s="160" t="n">
        <f aca="false">SUM(I14:I19)</f>
        <v>0</v>
      </c>
      <c r="J20" s="26" t="n">
        <f aca="false">SUM(J14:J19)</f>
        <v>0</v>
      </c>
      <c r="K20" s="27" t="n">
        <f aca="false">SUM(K14:K19)</f>
        <v>1297</v>
      </c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A21" s="11" t="s">
        <v>27</v>
      </c>
      <c r="B21" s="9"/>
      <c r="C21" s="25" t="n">
        <f aca="false">+GrossMargin!D22-[1]GrossMargin!D22</f>
        <v>0</v>
      </c>
      <c r="D21" s="26" t="n">
        <f aca="false">+GrossMargin!E22-[1]GrossMargin!E22</f>
        <v>0</v>
      </c>
      <c r="E21" s="26" t="n">
        <f aca="false">+GrossMargin!F22-[1]GrossMargin!F22</f>
        <v>0</v>
      </c>
      <c r="F21" s="26" t="n">
        <f aca="false">+GrossMargin!G22-[1]GrossMargin!G22</f>
        <v>0</v>
      </c>
      <c r="G21" s="147" t="n">
        <f aca="false">+GrossMargin!H22-[1]GrossMargin!H22</f>
        <v>0</v>
      </c>
      <c r="H21" s="36" t="n">
        <f aca="false">SUM(C21:G21)</f>
        <v>0</v>
      </c>
      <c r="I21" s="25" t="n">
        <f aca="false">GrossMargin!J22-[1]GrossMargin!J22</f>
        <v>0</v>
      </c>
      <c r="J21" s="26" t="n">
        <f aca="false">+GrossMargin!K22-[1]GrossMargin!K22</f>
        <v>0</v>
      </c>
      <c r="K21" s="27" t="n">
        <f aca="false">SUM(H21:J21)</f>
        <v>0</v>
      </c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A22" s="11" t="s">
        <v>31</v>
      </c>
      <c r="B22" s="9"/>
      <c r="C22" s="25" t="n">
        <f aca="false">+GrossMargin!D23-[1]GrossMargin!D23</f>
        <v>308</v>
      </c>
      <c r="D22" s="26" t="n">
        <f aca="false">+GrossMargin!E23-[1]GrossMargin!E23</f>
        <v>0</v>
      </c>
      <c r="E22" s="26" t="n">
        <f aca="false">+GrossMargin!F23-[1]GrossMargin!F23</f>
        <v>0</v>
      </c>
      <c r="F22" s="26" t="n">
        <f aca="false">+GrossMargin!G23-[1]GrossMargin!G23</f>
        <v>0</v>
      </c>
      <c r="G22" s="147" t="n">
        <f aca="false">+GrossMargin!H23-[1]GrossMargin!H23</f>
        <v>0</v>
      </c>
      <c r="H22" s="36" t="n">
        <f aca="false">SUM(C22:G22)</f>
        <v>308</v>
      </c>
      <c r="I22" s="25" t="n">
        <f aca="false">GrossMargin!J23-[1]GrossMargin!J23</f>
        <v>0</v>
      </c>
      <c r="J22" s="26" t="n">
        <f aca="false">+GrossMargin!K23-[1]GrossMargin!K23</f>
        <v>0</v>
      </c>
      <c r="K22" s="27" t="n">
        <f aca="false">SUM(H22:J22)</f>
        <v>308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3.5" hidden="false" customHeight="true" outlineLevel="0" collapsed="false">
      <c r="A23" s="11" t="s">
        <v>32</v>
      </c>
      <c r="B23" s="9"/>
      <c r="C23" s="25" t="n">
        <f aca="false">+GrossMargin!D24-[1]GrossMargin!D24</f>
        <v>0</v>
      </c>
      <c r="D23" s="26" t="n">
        <f aca="false">+GrossMargin!E24-[1]GrossMargin!E24</f>
        <v>0</v>
      </c>
      <c r="E23" s="26" t="n">
        <f aca="false">+GrossMargin!F24-[1]GrossMargin!F24</f>
        <v>0</v>
      </c>
      <c r="F23" s="26" t="n">
        <f aca="false">+GrossMargin!G24-[1]GrossMargin!G24</f>
        <v>0</v>
      </c>
      <c r="G23" s="147" t="n">
        <f aca="false">+GrossMargin!H24-[1]GrossMargin!H24</f>
        <v>0</v>
      </c>
      <c r="H23" s="36" t="n">
        <f aca="false">SUM(C23:G23)</f>
        <v>0</v>
      </c>
      <c r="I23" s="25" t="n">
        <f aca="false">GrossMargin!J24-[1]GrossMargin!J24</f>
        <v>0</v>
      </c>
      <c r="J23" s="151" t="n">
        <f aca="false">+GrossMargin!K24-[1]GrossMargin!K24</f>
        <v>0</v>
      </c>
      <c r="K23" s="27" t="n">
        <f aca="false">SUM(H23:J23)</f>
        <v>0</v>
      </c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3.5" hidden="false" customHeight="true" outlineLevel="0" collapsed="false">
      <c r="A24" s="11" t="s">
        <v>33</v>
      </c>
      <c r="B24" s="9"/>
      <c r="C24" s="25" t="n">
        <f aca="false">+GrossMargin!D25-[1]GrossMargin!D25</f>
        <v>0</v>
      </c>
      <c r="D24" s="26" t="n">
        <f aca="false">+GrossMargin!E25-[1]GrossMargin!E25</f>
        <v>0</v>
      </c>
      <c r="E24" s="26" t="n">
        <f aca="false">+GrossMargin!F25-[1]GrossMargin!F25</f>
        <v>0</v>
      </c>
      <c r="F24" s="26" t="n">
        <f aca="false">+GrossMargin!G25-[1]GrossMargin!G25</f>
        <v>0</v>
      </c>
      <c r="G24" s="147" t="n">
        <f aca="false">+GrossMargin!H25-[1]GrossMargin!H25</f>
        <v>0</v>
      </c>
      <c r="H24" s="36" t="n">
        <f aca="false">SUM(C24:G24)</f>
        <v>0</v>
      </c>
      <c r="I24" s="25" t="n">
        <f aca="false">GrossMargin!J25-[1]GrossMargin!J25</f>
        <v>0</v>
      </c>
      <c r="J24" s="151" t="n">
        <f aca="false">+GrossMargin!K25-[1]GrossMargin!K25</f>
        <v>0</v>
      </c>
      <c r="K24" s="27" t="n">
        <f aca="false">SUM(H24:J24)</f>
        <v>0</v>
      </c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13.5" hidden="false" customHeight="true" outlineLevel="0" collapsed="false">
      <c r="A25" s="11" t="s">
        <v>55</v>
      </c>
      <c r="B25" s="9"/>
      <c r="C25" s="25" t="n">
        <f aca="false">+GrossMargin!D26-[1]GrossMargin!D26</f>
        <v>0</v>
      </c>
      <c r="D25" s="26" t="n">
        <f aca="false">+GrossMargin!E26-[1]GrossMargin!E26</f>
        <v>0</v>
      </c>
      <c r="E25" s="26" t="n">
        <f aca="false">+GrossMargin!F26-[1]GrossMargin!F26</f>
        <v>0</v>
      </c>
      <c r="F25" s="26" t="n">
        <f aca="false">+GrossMargin!G26-[1]GrossMargin!G26</f>
        <v>0</v>
      </c>
      <c r="G25" s="147" t="n">
        <f aca="false">+GrossMargin!H26-[1]GrossMargin!H26</f>
        <v>0</v>
      </c>
      <c r="H25" s="36" t="n">
        <f aca="false">SUM(C25:G25)</f>
        <v>0</v>
      </c>
      <c r="I25" s="25" t="n">
        <f aca="false">GrossMargin!J26-[1]GrossMargin!J26</f>
        <v>0</v>
      </c>
      <c r="J25" s="151" t="n">
        <f aca="false">+GrossMargin!K26-[1]GrossMargin!K26</f>
        <v>0</v>
      </c>
      <c r="K25" s="27" t="n">
        <f aca="false">SUM(H25:J25)</f>
        <v>0</v>
      </c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</row>
    <row r="26" customFormat="false" ht="13.5" hidden="false" customHeight="true" outlineLevel="0" collapsed="false">
      <c r="A26" s="11" t="s">
        <v>29</v>
      </c>
      <c r="B26" s="9"/>
      <c r="C26" s="25" t="n">
        <f aca="false">+GrossMargin!D27-[1]GrossMargin!D26</f>
        <v>0</v>
      </c>
      <c r="D26" s="26" t="n">
        <f aca="false">+GrossMargin!E27-[1]GrossMargin!E26</f>
        <v>0</v>
      </c>
      <c r="E26" s="26" t="n">
        <f aca="false">+GrossMargin!F27-[1]GrossMargin!F26</f>
        <v>0</v>
      </c>
      <c r="F26" s="26" t="n">
        <f aca="false">+GrossMargin!G27-[1]GrossMargin!G26</f>
        <v>0</v>
      </c>
      <c r="G26" s="147" t="n">
        <f aca="false">+GrossMargin!H27-[1]GrossMargin!H26</f>
        <v>0</v>
      </c>
      <c r="H26" s="36" t="n">
        <f aca="false">SUM(C26:G26)</f>
        <v>0</v>
      </c>
      <c r="I26" s="25" t="n">
        <f aca="false">GrossMargin!J27-[1]GrossMargin!J26</f>
        <v>0</v>
      </c>
      <c r="J26" s="151" t="n">
        <f aca="false">+GrossMargin!K27-[1]GrossMargin!K26</f>
        <v>0</v>
      </c>
      <c r="K26" s="27" t="n">
        <f aca="false">SUM(H26:J26)</f>
        <v>0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3" hidden="false" customHeight="true" outlineLevel="0" collapsed="false">
      <c r="A27" s="11"/>
      <c r="B27" s="9"/>
      <c r="C27" s="25"/>
      <c r="D27" s="26"/>
      <c r="E27" s="26"/>
      <c r="F27" s="26"/>
      <c r="G27" s="147"/>
      <c r="H27" s="36"/>
      <c r="I27" s="25"/>
      <c r="J27" s="26"/>
      <c r="K27" s="147"/>
    </row>
    <row r="28" customFormat="false" ht="13.5" hidden="false" customHeight="true" outlineLevel="0" collapsed="false">
      <c r="A28" s="37" t="s">
        <v>85</v>
      </c>
      <c r="B28" s="9"/>
      <c r="C28" s="38" t="n">
        <f aca="false">SUM(C9:C13)+SUM(C20:C26)</f>
        <v>-931</v>
      </c>
      <c r="D28" s="39" t="n">
        <f aca="false">SUM(D9:D13)+SUM(D20:D26)</f>
        <v>47.35576</v>
      </c>
      <c r="E28" s="39" t="n">
        <f aca="false">SUM(E9:E13)+SUM(E20:E26)</f>
        <v>0</v>
      </c>
      <c r="F28" s="39" t="n">
        <f aca="false">SUM(F9:F13)+SUM(F20:F26)</f>
        <v>62.34247</v>
      </c>
      <c r="G28" s="40" t="n">
        <f aca="false">SUM(G9:G13)+SUM(G20:G26)</f>
        <v>0</v>
      </c>
      <c r="H28" s="41" t="n">
        <f aca="false">SUM(H9:H13)+SUM(H20:H26)</f>
        <v>-821.30177</v>
      </c>
      <c r="I28" s="39" t="n">
        <f aca="false">SUM(I9:I13)+SUM(I20:I26)</f>
        <v>0</v>
      </c>
      <c r="J28" s="39" t="n">
        <f aca="false">SUM(J9:J13)+SUM(J20:J26)</f>
        <v>0</v>
      </c>
      <c r="K28" s="40" t="n">
        <f aca="false">SUM(K9:K13)+SUM(K20:K26)</f>
        <v>-821.30177</v>
      </c>
    </row>
    <row r="29" customFormat="false" ht="3" hidden="false" customHeight="true" outlineLevel="0" collapsed="false">
      <c r="A29" s="11"/>
      <c r="B29" s="9"/>
      <c r="C29" s="25"/>
      <c r="D29" s="26"/>
      <c r="E29" s="26"/>
      <c r="F29" s="26"/>
      <c r="G29" s="147"/>
      <c r="H29" s="36"/>
      <c r="I29" s="25"/>
      <c r="J29" s="26"/>
      <c r="K29" s="147"/>
    </row>
    <row r="30" customFormat="false" ht="13.5" hidden="false" customHeight="true" outlineLevel="0" collapsed="false">
      <c r="A30" s="11" t="s">
        <v>38</v>
      </c>
      <c r="B30" s="161"/>
      <c r="C30" s="25" t="n">
        <f aca="false">+GrossMargin!D31-[1]GrossMargin!D31</f>
        <v>0</v>
      </c>
      <c r="D30" s="26" t="n">
        <f aca="false">+GrossMargin!E31-[1]GrossMargin!E31</f>
        <v>0</v>
      </c>
      <c r="E30" s="26" t="n">
        <f aca="false">+GrossMargin!F31-[1]GrossMargin!F31</f>
        <v>0</v>
      </c>
      <c r="F30" s="26" t="n">
        <f aca="false">+GrossMargin!G31-[1]GrossMargin!G31</f>
        <v>0</v>
      </c>
      <c r="G30" s="147" t="n">
        <f aca="false">+GrossMargin!H31-[1]GrossMargin!H31</f>
        <v>0</v>
      </c>
      <c r="H30" s="36" t="n">
        <f aca="false">SUM(C30:G30)</f>
        <v>0</v>
      </c>
      <c r="I30" s="25" t="n">
        <f aca="false">GrossMargin!J31-[1]GrossMargin!J31</f>
        <v>0</v>
      </c>
      <c r="J30" s="151" t="n">
        <f aca="false">+GrossMargin!K31-[1]GrossMargin!K31</f>
        <v>0</v>
      </c>
      <c r="K30" s="27" t="n">
        <f aca="false">SUM(H30:J30)</f>
        <v>0</v>
      </c>
    </row>
    <row r="31" customFormat="false" ht="3" hidden="false" customHeight="true" outlineLevel="0" collapsed="false">
      <c r="A31" s="11"/>
      <c r="B31" s="9"/>
      <c r="C31" s="25"/>
      <c r="D31" s="26"/>
      <c r="E31" s="26"/>
      <c r="F31" s="26"/>
      <c r="G31" s="147"/>
      <c r="H31" s="36"/>
      <c r="I31" s="25"/>
      <c r="J31" s="26"/>
      <c r="K31" s="147"/>
    </row>
    <row r="32" customFormat="false" ht="13.5" hidden="false" customHeight="true" outlineLevel="0" collapsed="false">
      <c r="A32" s="37" t="s">
        <v>86</v>
      </c>
      <c r="B32" s="9"/>
      <c r="C32" s="42" t="n">
        <f aca="false">SUM(C28:C30)</f>
        <v>-931</v>
      </c>
      <c r="D32" s="43" t="n">
        <f aca="false">SUM(D28:D30)</f>
        <v>47.35576</v>
      </c>
      <c r="E32" s="43" t="n">
        <f aca="false">SUM(E28:E31)</f>
        <v>0</v>
      </c>
      <c r="F32" s="43" t="n">
        <f aca="false">SUM(F28:F30)</f>
        <v>62.34247</v>
      </c>
      <c r="G32" s="44" t="n">
        <f aca="false">SUM(G28:G30)</f>
        <v>0</v>
      </c>
      <c r="H32" s="42" t="n">
        <f aca="false">SUM(C32:G32)</f>
        <v>-821.30177</v>
      </c>
      <c r="I32" s="42" t="n">
        <f aca="false">SUM(I28:I30)</f>
        <v>0</v>
      </c>
      <c r="J32" s="43" t="n">
        <f aca="false">SUM(J28:J30)</f>
        <v>0</v>
      </c>
      <c r="K32" s="44" t="n">
        <f aca="false">SUM(H32:J32)</f>
        <v>-821.30177</v>
      </c>
    </row>
    <row r="33" customFormat="false" ht="3" hidden="false" customHeight="true" outlineLevel="0" collapsed="false">
      <c r="A33" s="162"/>
      <c r="B33" s="23"/>
      <c r="C33" s="163"/>
      <c r="D33" s="164"/>
      <c r="E33" s="164"/>
      <c r="F33" s="164"/>
      <c r="G33" s="165"/>
      <c r="H33" s="163"/>
      <c r="I33" s="163"/>
      <c r="J33" s="164"/>
      <c r="K33" s="165"/>
    </row>
    <row r="34" customFormat="false" ht="13.5" hidden="false" customHeight="false" outlineLevel="0" collapsed="false">
      <c r="A34" s="166" t="s">
        <v>87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customFormat="false" ht="12.75" hidden="false" customHeight="false" outlineLevel="0" collapsed="false">
      <c r="E35" s="117"/>
    </row>
    <row r="37" customFormat="false" ht="12.75" hidden="false" customHeight="false" outlineLevel="0" collapsed="false">
      <c r="G37" s="30"/>
    </row>
    <row r="38" customFormat="false" ht="15.75" hidden="false" customHeight="false" outlineLevel="0" collapsed="false">
      <c r="D38" s="167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38" activeCellId="0" sqref="E38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68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7" min="6" style="1" width="8.56"/>
    <col collapsed="false" customWidth="true" hidden="false" outlineLevel="0" max="9" min="8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68" t="s">
        <v>88</v>
      </c>
    </row>
    <row r="2" customFormat="false" ht="15.75" hidden="false" customHeight="false" outlineLevel="0" collapsed="false">
      <c r="A2" s="168" t="s">
        <v>89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69" t="n">
        <v>36861</v>
      </c>
      <c r="B3" s="4" t="s">
        <v>90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3.5" hidden="false" customHeight="false" outlineLevel="0" collapsed="false">
      <c r="A4" s="168" t="s">
        <v>91</v>
      </c>
      <c r="B4" s="137" t="str">
        <f aca="false">'Mgmt Summary'!A3</f>
        <v>Results based on activity through January 25, 2001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customFormat="false" ht="3" hidden="false" customHeight="true" outlineLevel="0" collapsed="false">
      <c r="B5" s="54"/>
    </row>
    <row r="6" customFormat="false" ht="12.75" hidden="false" customHeight="true" outlineLevel="0" collapsed="false">
      <c r="A6" s="168" t="s">
        <v>92</v>
      </c>
      <c r="B6" s="8"/>
      <c r="C6" s="9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40"/>
    </row>
    <row r="7" customFormat="false" ht="13.5" hidden="false" customHeight="false" outlineLevel="0" collapsed="false">
      <c r="A7" s="23"/>
      <c r="B7" s="11"/>
      <c r="C7" s="9"/>
      <c r="D7" s="17"/>
      <c r="E7" s="24"/>
      <c r="F7" s="170"/>
      <c r="G7" s="141"/>
      <c r="H7" s="24"/>
      <c r="I7" s="141" t="s">
        <v>6</v>
      </c>
      <c r="J7" s="141" t="s">
        <v>7</v>
      </c>
      <c r="K7" s="141" t="s">
        <v>8</v>
      </c>
      <c r="L7" s="141" t="s">
        <v>9</v>
      </c>
      <c r="M7" s="141" t="s">
        <v>15</v>
      </c>
      <c r="N7" s="142"/>
      <c r="O7" s="171"/>
      <c r="P7" s="171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5.75" hidden="false" customHeight="false" outlineLevel="0" collapsed="false">
      <c r="A8" s="23"/>
      <c r="B8" s="15" t="s">
        <v>14</v>
      </c>
      <c r="C8" s="9"/>
      <c r="D8" s="172" t="s">
        <v>74</v>
      </c>
      <c r="E8" s="141" t="s">
        <v>75</v>
      </c>
      <c r="F8" s="141" t="s">
        <v>76</v>
      </c>
      <c r="G8" s="141" t="s">
        <v>77</v>
      </c>
      <c r="H8" s="141" t="s">
        <v>78</v>
      </c>
      <c r="I8" s="141" t="s">
        <v>15</v>
      </c>
      <c r="J8" s="141" t="s">
        <v>18</v>
      </c>
      <c r="K8" s="141" t="s">
        <v>15</v>
      </c>
      <c r="L8" s="141" t="s">
        <v>15</v>
      </c>
      <c r="M8" s="141" t="s">
        <v>3</v>
      </c>
      <c r="N8" s="144" t="s">
        <v>52</v>
      </c>
      <c r="O8" s="171"/>
      <c r="P8" s="171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3" hidden="false" customHeight="true" outlineLevel="0" collapsed="false">
      <c r="B9" s="173"/>
      <c r="D9" s="174"/>
      <c r="E9" s="175"/>
      <c r="F9" s="175"/>
      <c r="G9" s="175"/>
      <c r="H9" s="176"/>
      <c r="I9" s="177"/>
      <c r="J9" s="175"/>
      <c r="K9" s="175"/>
      <c r="L9" s="175"/>
      <c r="M9" s="176"/>
      <c r="N9" s="176"/>
    </row>
    <row r="10" customFormat="false" ht="13.5" hidden="false" customHeight="true" outlineLevel="0" collapsed="false">
      <c r="A10" s="178"/>
      <c r="B10" s="11" t="s">
        <v>54</v>
      </c>
      <c r="C10" s="179"/>
      <c r="D10" s="25" t="n">
        <v>-11805</v>
      </c>
      <c r="E10" s="26" t="n">
        <v>0</v>
      </c>
      <c r="F10" s="26" t="n">
        <v>0</v>
      </c>
      <c r="G10" s="26" t="n">
        <v>0</v>
      </c>
      <c r="H10" s="147" t="n">
        <v>0</v>
      </c>
      <c r="I10" s="28" t="n">
        <f aca="false">SUM(D10:H10)</f>
        <v>-11805</v>
      </c>
      <c r="J10" s="29"/>
      <c r="K10" s="26" t="n">
        <v>0</v>
      </c>
      <c r="L10" s="26" t="n">
        <f aca="false">+I10+K10</f>
        <v>-11805</v>
      </c>
      <c r="M10" s="147" t="n">
        <v>40000</v>
      </c>
      <c r="N10" s="27" t="n">
        <f aca="false">L10-M10</f>
        <v>-51805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68" t="s">
        <v>93</v>
      </c>
      <c r="B11" s="11" t="s">
        <v>22</v>
      </c>
      <c r="C11" s="179"/>
      <c r="D11" s="25" t="n">
        <f aca="false">3929-D12</f>
        <v>6742</v>
      </c>
      <c r="E11" s="26" t="n">
        <f aca="false">72.153</f>
        <v>72.153</v>
      </c>
      <c r="F11" s="26" t="n">
        <v>0</v>
      </c>
      <c r="G11" s="26" t="n">
        <f aca="false">25+28.00685+9.33562</f>
        <v>62.34247</v>
      </c>
      <c r="H11" s="147" t="n">
        <v>0</v>
      </c>
      <c r="I11" s="28" t="n">
        <f aca="false">SUM(D11:H11)</f>
        <v>6876.49547</v>
      </c>
      <c r="J11" s="29"/>
      <c r="K11" s="26" t="n">
        <v>0</v>
      </c>
      <c r="L11" s="26" t="n">
        <f aca="false">+I11+K11</f>
        <v>6876.49547</v>
      </c>
      <c r="M11" s="147" t="n">
        <v>13750</v>
      </c>
      <c r="N11" s="27" t="n">
        <f aca="false">L11-M11</f>
        <v>-6873.50453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68" t="s">
        <v>94</v>
      </c>
      <c r="B12" s="11" t="s">
        <v>23</v>
      </c>
      <c r="C12" s="179"/>
      <c r="D12" s="25" t="n">
        <v>-2813</v>
      </c>
      <c r="E12" s="26" t="n">
        <v>0</v>
      </c>
      <c r="F12" s="26" t="n">
        <v>0</v>
      </c>
      <c r="G12" s="26" t="n">
        <v>0</v>
      </c>
      <c r="H12" s="147" t="n">
        <v>0</v>
      </c>
      <c r="I12" s="28" t="n">
        <f aca="false">SUM(D12:H12)</f>
        <v>-2813</v>
      </c>
      <c r="J12" s="29"/>
      <c r="K12" s="26" t="n">
        <v>0</v>
      </c>
      <c r="L12" s="26" t="n">
        <f aca="false">+I12+K12</f>
        <v>-2813</v>
      </c>
      <c r="M12" s="147" t="n">
        <f aca="false">1875+3125</f>
        <v>5000</v>
      </c>
      <c r="N12" s="27" t="n">
        <f aca="false">L12-M12</f>
        <v>-7813</v>
      </c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68" t="s">
        <v>95</v>
      </c>
      <c r="B13" s="11" t="s">
        <v>24</v>
      </c>
      <c r="C13" s="179"/>
      <c r="D13" s="25" t="n">
        <v>1615</v>
      </c>
      <c r="E13" s="26" t="n">
        <v>0</v>
      </c>
      <c r="F13" s="26" t="n">
        <v>0</v>
      </c>
      <c r="G13" s="26" t="n">
        <v>0</v>
      </c>
      <c r="H13" s="147" t="n">
        <v>0</v>
      </c>
      <c r="I13" s="28" t="n">
        <f aca="false">SUM(D13:H13)</f>
        <v>1615</v>
      </c>
      <c r="J13" s="29"/>
      <c r="K13" s="26" t="n">
        <v>0</v>
      </c>
      <c r="L13" s="26" t="n">
        <f aca="false">+I13+K13</f>
        <v>1615</v>
      </c>
      <c r="M13" s="147" t="n">
        <v>8509.251</v>
      </c>
      <c r="N13" s="27" t="n">
        <f aca="false">L13-M13</f>
        <v>-6894.251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false" customHeight="true" outlineLevel="0" collapsed="false">
      <c r="A14" s="168" t="s">
        <v>96</v>
      </c>
      <c r="B14" s="11" t="s">
        <v>25</v>
      </c>
      <c r="C14" s="179"/>
      <c r="D14" s="25" t="n">
        <v>0</v>
      </c>
      <c r="E14" s="26" t="n">
        <v>0</v>
      </c>
      <c r="F14" s="26" t="n">
        <v>0</v>
      </c>
      <c r="G14" s="26" t="n">
        <v>0</v>
      </c>
      <c r="H14" s="147" t="n">
        <v>0</v>
      </c>
      <c r="I14" s="28" t="n">
        <f aca="false">SUM(D14:H14)</f>
        <v>0</v>
      </c>
      <c r="J14" s="29"/>
      <c r="K14" s="26" t="n">
        <v>0</v>
      </c>
      <c r="L14" s="26" t="n">
        <f aca="false">+I14+K14</f>
        <v>0</v>
      </c>
      <c r="M14" s="147" t="n">
        <v>4875</v>
      </c>
      <c r="N14" s="27" t="n">
        <f aca="false">L14-M14</f>
        <v>-4875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3.5" hidden="true" customHeight="true" outlineLevel="0" collapsed="false">
      <c r="A15" s="168" t="s">
        <v>97</v>
      </c>
      <c r="B15" s="148" t="s">
        <v>79</v>
      </c>
      <c r="C15" s="180"/>
      <c r="D15" s="150" t="n">
        <v>-271</v>
      </c>
      <c r="E15" s="151" t="n">
        <v>0</v>
      </c>
      <c r="F15" s="151" t="n">
        <v>0</v>
      </c>
      <c r="G15" s="151" t="n">
        <v>0</v>
      </c>
      <c r="H15" s="152" t="n">
        <v>0</v>
      </c>
      <c r="I15" s="181" t="n">
        <f aca="false">SUM(D15:H15)</f>
        <v>-271</v>
      </c>
      <c r="J15" s="151"/>
      <c r="K15" s="151" t="n">
        <v>0</v>
      </c>
      <c r="L15" s="26" t="n">
        <f aca="false">+I15+K15</f>
        <v>-271</v>
      </c>
      <c r="M15" s="152" t="n">
        <v>0</v>
      </c>
      <c r="N15" s="152" t="n">
        <f aca="false">L15-M15</f>
        <v>-271</v>
      </c>
    </row>
    <row r="16" customFormat="false" ht="13.5" hidden="true" customHeight="true" outlineLevel="0" collapsed="false">
      <c r="A16" s="168" t="s">
        <v>97</v>
      </c>
      <c r="B16" s="148" t="s">
        <v>80</v>
      </c>
      <c r="C16" s="180"/>
      <c r="D16" s="150" t="n">
        <v>1457</v>
      </c>
      <c r="E16" s="151" t="n">
        <v>0</v>
      </c>
      <c r="F16" s="151" t="n">
        <v>0</v>
      </c>
      <c r="G16" s="151" t="n">
        <v>0</v>
      </c>
      <c r="H16" s="152" t="n">
        <v>0</v>
      </c>
      <c r="I16" s="181" t="n">
        <f aca="false">SUM(D16:H16)</f>
        <v>1457</v>
      </c>
      <c r="J16" s="151"/>
      <c r="K16" s="151" t="n">
        <v>0</v>
      </c>
      <c r="L16" s="26" t="n">
        <f aca="false">+I16+K16</f>
        <v>1457</v>
      </c>
      <c r="M16" s="152" t="n">
        <v>0</v>
      </c>
      <c r="N16" s="152" t="n">
        <f aca="false">L16-M16</f>
        <v>1457</v>
      </c>
    </row>
    <row r="17" customFormat="false" ht="13.5" hidden="true" customHeight="true" outlineLevel="0" collapsed="false">
      <c r="B17" s="148" t="s">
        <v>81</v>
      </c>
      <c r="C17" s="180"/>
      <c r="D17" s="150" t="n">
        <v>1866</v>
      </c>
      <c r="E17" s="151" t="n">
        <v>0</v>
      </c>
      <c r="F17" s="151" t="n">
        <v>0</v>
      </c>
      <c r="G17" s="151" t="n">
        <v>0</v>
      </c>
      <c r="H17" s="152" t="n">
        <v>0</v>
      </c>
      <c r="I17" s="181" t="n">
        <f aca="false">SUM(D17:H17)</f>
        <v>1866</v>
      </c>
      <c r="J17" s="151"/>
      <c r="K17" s="151" t="n">
        <v>0</v>
      </c>
      <c r="L17" s="26" t="n">
        <f aca="false">+I17+K17</f>
        <v>1866</v>
      </c>
      <c r="M17" s="152" t="n">
        <v>0</v>
      </c>
      <c r="N17" s="152" t="n">
        <f aca="false">L17-M17</f>
        <v>1866</v>
      </c>
      <c r="P17" s="30"/>
    </row>
    <row r="18" customFormat="false" ht="13.5" hidden="true" customHeight="true" outlineLevel="0" collapsed="false">
      <c r="B18" s="148" t="s">
        <v>82</v>
      </c>
      <c r="C18" s="180"/>
      <c r="D18" s="150" t="n">
        <v>-4</v>
      </c>
      <c r="E18" s="151" t="n">
        <v>0</v>
      </c>
      <c r="F18" s="151" t="n">
        <v>0</v>
      </c>
      <c r="G18" s="151" t="n">
        <v>0</v>
      </c>
      <c r="H18" s="152" t="n">
        <v>0</v>
      </c>
      <c r="I18" s="181" t="n">
        <f aca="false">SUM(D18:H18)</f>
        <v>-4</v>
      </c>
      <c r="J18" s="151"/>
      <c r="K18" s="151" t="n">
        <v>0</v>
      </c>
      <c r="L18" s="26" t="n">
        <f aca="false">+I18+K18</f>
        <v>-4</v>
      </c>
      <c r="M18" s="152" t="n">
        <v>0</v>
      </c>
      <c r="N18" s="152" t="n">
        <f aca="false">L18-M18</f>
        <v>-4</v>
      </c>
      <c r="O18" s="30"/>
    </row>
    <row r="19" customFormat="false" ht="13.5" hidden="true" customHeight="true" outlineLevel="0" collapsed="false">
      <c r="B19" s="148" t="s">
        <v>83</v>
      </c>
      <c r="C19" s="180"/>
      <c r="D19" s="150" t="n">
        <v>0</v>
      </c>
      <c r="E19" s="151" t="n">
        <v>0</v>
      </c>
      <c r="F19" s="151" t="n">
        <v>0</v>
      </c>
      <c r="G19" s="151" t="n">
        <v>0</v>
      </c>
      <c r="H19" s="152" t="n">
        <v>0</v>
      </c>
      <c r="I19" s="181" t="n">
        <f aca="false">SUM(D19:H19)</f>
        <v>0</v>
      </c>
      <c r="J19" s="151"/>
      <c r="K19" s="151" t="n">
        <v>0</v>
      </c>
      <c r="L19" s="26" t="n">
        <f aca="false">+I19+K19</f>
        <v>0</v>
      </c>
      <c r="M19" s="152" t="n">
        <v>0</v>
      </c>
      <c r="N19" s="152" t="n">
        <f aca="false">L19-M19</f>
        <v>0</v>
      </c>
    </row>
    <row r="20" customFormat="false" ht="13.5" hidden="true" customHeight="true" outlineLevel="0" collapsed="false">
      <c r="B20" s="148" t="s">
        <v>84</v>
      </c>
      <c r="C20" s="180"/>
      <c r="D20" s="155" t="n">
        <v>0</v>
      </c>
      <c r="E20" s="156" t="n">
        <v>0</v>
      </c>
      <c r="F20" s="156" t="n">
        <v>0</v>
      </c>
      <c r="G20" s="156" t="n">
        <v>0</v>
      </c>
      <c r="H20" s="157" t="n">
        <v>0</v>
      </c>
      <c r="I20" s="182" t="n">
        <f aca="false">SUM(D20:H20)</f>
        <v>0</v>
      </c>
      <c r="J20" s="156"/>
      <c r="K20" s="156" t="n">
        <v>0</v>
      </c>
      <c r="L20" s="183" t="n">
        <f aca="false">+I20+K20</f>
        <v>0</v>
      </c>
      <c r="M20" s="157" t="n">
        <v>0</v>
      </c>
      <c r="N20" s="157" t="n">
        <f aca="false">L20-M20</f>
        <v>0</v>
      </c>
    </row>
    <row r="21" customFormat="false" ht="13.5" hidden="false" customHeight="true" outlineLevel="0" collapsed="false">
      <c r="B21" s="11" t="s">
        <v>26</v>
      </c>
      <c r="C21" s="179"/>
      <c r="D21" s="25" t="n">
        <f aca="false">SUM(D15:D20)</f>
        <v>3048</v>
      </c>
      <c r="E21" s="26" t="n">
        <f aca="false">SUM(E15:E20)</f>
        <v>0</v>
      </c>
      <c r="F21" s="26" t="n">
        <f aca="false">SUM(F15:F20)</f>
        <v>0</v>
      </c>
      <c r="G21" s="26" t="n">
        <f aca="false">SUM(G15:G20)</f>
        <v>0</v>
      </c>
      <c r="H21" s="147" t="n">
        <f aca="false">SUM(H15:H20)</f>
        <v>0</v>
      </c>
      <c r="I21" s="28" t="n">
        <f aca="false">SUM(I15:I20)</f>
        <v>3048</v>
      </c>
      <c r="J21" s="29"/>
      <c r="K21" s="26" t="n">
        <f aca="false">SUM(K15:K20)</f>
        <v>0</v>
      </c>
      <c r="L21" s="26" t="n">
        <f aca="false">+I21+K21</f>
        <v>3048</v>
      </c>
      <c r="M21" s="147" t="n">
        <v>20000</v>
      </c>
      <c r="N21" s="27" t="n">
        <f aca="false">L21-M21</f>
        <v>-16952</v>
      </c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B22" s="11" t="s">
        <v>27</v>
      </c>
      <c r="C22" s="179"/>
      <c r="D22" s="25" t="n">
        <v>0</v>
      </c>
      <c r="E22" s="26" t="n">
        <v>0</v>
      </c>
      <c r="F22" s="26" t="n">
        <v>0</v>
      </c>
      <c r="G22" s="26" t="n">
        <v>0</v>
      </c>
      <c r="H22" s="147" t="n">
        <v>0</v>
      </c>
      <c r="I22" s="28" t="n">
        <f aca="false">SUM(D22:H22)</f>
        <v>0</v>
      </c>
      <c r="J22" s="29"/>
      <c r="K22" s="26" t="n">
        <v>0</v>
      </c>
      <c r="L22" s="26" t="n">
        <f aca="false">+I22+K22</f>
        <v>0</v>
      </c>
      <c r="M22" s="147" t="n">
        <v>500</v>
      </c>
      <c r="N22" s="27" t="n">
        <f aca="false">L22-M22</f>
        <v>-500</v>
      </c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3.5" hidden="false" customHeight="true" outlineLevel="0" collapsed="false">
      <c r="B23" s="11" t="s">
        <v>31</v>
      </c>
      <c r="C23" s="179"/>
      <c r="D23" s="25" t="n">
        <v>274</v>
      </c>
      <c r="E23" s="26" t="n">
        <v>0</v>
      </c>
      <c r="F23" s="26" t="n">
        <v>0</v>
      </c>
      <c r="G23" s="26" t="n">
        <v>0</v>
      </c>
      <c r="H23" s="147" t="n">
        <v>0</v>
      </c>
      <c r="I23" s="28" t="n">
        <f aca="false">SUM(D23:H23)</f>
        <v>274</v>
      </c>
      <c r="J23" s="29"/>
      <c r="K23" s="26" t="n">
        <v>0</v>
      </c>
      <c r="L23" s="26" t="n">
        <f aca="false">+I23+K23</f>
        <v>274</v>
      </c>
      <c r="M23" s="147" t="n">
        <v>3000</v>
      </c>
      <c r="N23" s="27" t="n">
        <f aca="false">L23-M23</f>
        <v>-2726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3.5" hidden="false" customHeight="true" outlineLevel="0" collapsed="false">
      <c r="B24" s="11" t="s">
        <v>32</v>
      </c>
      <c r="C24" s="179"/>
      <c r="D24" s="25" t="n">
        <v>0</v>
      </c>
      <c r="E24" s="26" t="n">
        <v>0</v>
      </c>
      <c r="F24" s="26" t="n">
        <v>0</v>
      </c>
      <c r="G24" s="26" t="n">
        <v>0</v>
      </c>
      <c r="H24" s="147" t="n">
        <v>0</v>
      </c>
      <c r="I24" s="28" t="n">
        <f aca="false">SUM(D24:H24)</f>
        <v>0</v>
      </c>
      <c r="J24" s="29"/>
      <c r="K24" s="26" t="n">
        <v>0</v>
      </c>
      <c r="L24" s="26" t="n">
        <f aca="false">+I24+K24</f>
        <v>0</v>
      </c>
      <c r="M24" s="147" t="n">
        <v>1413</v>
      </c>
      <c r="N24" s="27" t="n">
        <f aca="false">L24-M24</f>
        <v>-1413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13.5" hidden="false" customHeight="true" outlineLevel="0" collapsed="false">
      <c r="B25" s="11" t="s">
        <v>33</v>
      </c>
      <c r="C25" s="179"/>
      <c r="D25" s="25" t="n">
        <v>0</v>
      </c>
      <c r="E25" s="26" t="n">
        <v>0</v>
      </c>
      <c r="F25" s="26" t="n">
        <v>0</v>
      </c>
      <c r="G25" s="26" t="n">
        <v>-859</v>
      </c>
      <c r="H25" s="147" t="n">
        <v>0</v>
      </c>
      <c r="I25" s="28" t="n">
        <f aca="false">SUM(D25:H25)</f>
        <v>-859</v>
      </c>
      <c r="J25" s="29"/>
      <c r="K25" s="26" t="n">
        <v>0</v>
      </c>
      <c r="L25" s="26" t="n">
        <f aca="false">+I25+K25</f>
        <v>-859</v>
      </c>
      <c r="M25" s="147" t="n">
        <f aca="false">2126.499-3240+255</f>
        <v>-858.501</v>
      </c>
      <c r="N25" s="27" t="n">
        <f aca="false">L25-M25</f>
        <v>-0.498999999999796</v>
      </c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</row>
    <row r="26" customFormat="false" ht="13.5" hidden="false" customHeight="true" outlineLevel="0" collapsed="false">
      <c r="B26" s="11" t="s">
        <v>55</v>
      </c>
      <c r="C26" s="179"/>
      <c r="D26" s="25" t="n">
        <v>0</v>
      </c>
      <c r="E26" s="26" t="n">
        <v>0</v>
      </c>
      <c r="F26" s="26" t="n">
        <v>0</v>
      </c>
      <c r="G26" s="26" t="n">
        <v>0</v>
      </c>
      <c r="H26" s="147" t="n">
        <v>0</v>
      </c>
      <c r="I26" s="28" t="n">
        <f aca="false">SUM(D26:H26)</f>
        <v>0</v>
      </c>
      <c r="J26" s="29"/>
      <c r="K26" s="26" t="n">
        <v>0</v>
      </c>
      <c r="L26" s="26" t="n">
        <f aca="false">+I26+K26</f>
        <v>0</v>
      </c>
      <c r="M26" s="147" t="n">
        <v>0</v>
      </c>
      <c r="N26" s="27" t="n">
        <f aca="false">L26-M26</f>
        <v>0</v>
      </c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12" hidden="false" customHeight="true" outlineLevel="0" collapsed="false">
      <c r="A27" s="178"/>
      <c r="B27" s="11" t="s">
        <v>29</v>
      </c>
      <c r="C27" s="179"/>
      <c r="D27" s="25" t="n">
        <v>0</v>
      </c>
      <c r="E27" s="26" t="n">
        <v>0</v>
      </c>
      <c r="F27" s="26" t="n">
        <v>0</v>
      </c>
      <c r="G27" s="26" t="n">
        <v>0</v>
      </c>
      <c r="H27" s="147" t="n">
        <v>0</v>
      </c>
      <c r="I27" s="28" t="n">
        <f aca="false">SUM(D27:H27)</f>
        <v>0</v>
      </c>
      <c r="J27" s="29"/>
      <c r="K27" s="25" t="n">
        <v>0</v>
      </c>
      <c r="L27" s="26" t="n">
        <f aca="false">+I27+K27</f>
        <v>0</v>
      </c>
      <c r="M27" s="147" t="n">
        <v>0</v>
      </c>
      <c r="N27" s="27" t="n">
        <f aca="false">L27-M27</f>
        <v>0</v>
      </c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3" hidden="false" customHeight="true" outlineLevel="0" collapsed="false">
      <c r="B28" s="11"/>
      <c r="C28" s="9"/>
      <c r="D28" s="25"/>
      <c r="E28" s="26"/>
      <c r="F28" s="26"/>
      <c r="G28" s="26"/>
      <c r="H28" s="147"/>
      <c r="I28" s="28"/>
      <c r="J28" s="26"/>
      <c r="K28" s="25"/>
      <c r="L28" s="26"/>
      <c r="M28" s="147"/>
      <c r="N28" s="27"/>
    </row>
    <row r="29" customFormat="false" ht="12" hidden="false" customHeight="true" outlineLevel="0" collapsed="false">
      <c r="B29" s="184" t="s">
        <v>98</v>
      </c>
      <c r="C29" s="9"/>
      <c r="D29" s="42" t="n">
        <f aca="false">SUM(D10:D14)+SUM(D21:D27)</f>
        <v>-2939</v>
      </c>
      <c r="E29" s="43" t="n">
        <f aca="false">SUM(E10:E14)+SUM(E21:E27)</f>
        <v>72.153</v>
      </c>
      <c r="F29" s="43" t="n">
        <f aca="false">SUM(F10:F14)+SUM(F21:F27)</f>
        <v>0</v>
      </c>
      <c r="G29" s="43" t="n">
        <f aca="false">SUM(G10:G14)+SUM(G21:G27)</f>
        <v>-796.65753</v>
      </c>
      <c r="H29" s="44" t="n">
        <f aca="false">SUM(H10:H14)+SUM(H21:H27)</f>
        <v>0</v>
      </c>
      <c r="I29" s="45" t="n">
        <f aca="false">SUM(I10:I14)+SUM(I21:I27)</f>
        <v>-3663.50453</v>
      </c>
      <c r="J29" s="43" t="n">
        <f aca="false">SUM(J10:J14)+SUM(J21:J27)</f>
        <v>0</v>
      </c>
      <c r="K29" s="42" t="n">
        <f aca="false">SUM(K10:K14)+SUM(K21:K27)</f>
        <v>0</v>
      </c>
      <c r="L29" s="43" t="n">
        <f aca="false">SUM(L10:L14)+SUM(L21:L27)</f>
        <v>-3663.50453</v>
      </c>
      <c r="M29" s="44" t="n">
        <f aca="false">SUM(M10:M14)+SUM(M21:M27)</f>
        <v>96188.75</v>
      </c>
      <c r="N29" s="44" t="n">
        <f aca="false">SUM(N10:N14)+SUM(N21:N27)</f>
        <v>-99852.25453</v>
      </c>
    </row>
    <row r="30" customFormat="false" ht="3" hidden="false" customHeight="true" outlineLevel="0" collapsed="false">
      <c r="B30" s="11"/>
      <c r="C30" s="9"/>
      <c r="D30" s="25"/>
      <c r="E30" s="26"/>
      <c r="F30" s="26"/>
      <c r="G30" s="26"/>
      <c r="H30" s="147"/>
      <c r="I30" s="28"/>
      <c r="J30" s="26"/>
      <c r="K30" s="25"/>
      <c r="L30" s="26"/>
      <c r="M30" s="147"/>
      <c r="N30" s="27"/>
    </row>
    <row r="31" customFormat="false" ht="13.5" hidden="false" customHeight="true" outlineLevel="0" collapsed="false">
      <c r="B31" s="11" t="s">
        <v>38</v>
      </c>
      <c r="C31" s="9"/>
      <c r="D31" s="25" t="n">
        <v>0</v>
      </c>
      <c r="E31" s="26" t="n">
        <v>0</v>
      </c>
      <c r="F31" s="26" t="n">
        <v>0</v>
      </c>
      <c r="G31" s="26" t="n">
        <f aca="false">-500</f>
        <v>-500</v>
      </c>
      <c r="H31" s="147" t="n">
        <v>0</v>
      </c>
      <c r="I31" s="28" t="n">
        <f aca="false">SUM(D31:H31)</f>
        <v>-500</v>
      </c>
      <c r="J31" s="26"/>
      <c r="K31" s="25" t="n">
        <v>0</v>
      </c>
      <c r="L31" s="26" t="n">
        <f aca="false">SUM(I31:K31)</f>
        <v>-500</v>
      </c>
      <c r="M31" s="147" t="n">
        <f aca="false">-2000/4</f>
        <v>-500</v>
      </c>
      <c r="N31" s="27" t="n">
        <f aca="false">L31-M31</f>
        <v>0</v>
      </c>
    </row>
    <row r="32" customFormat="false" ht="3" hidden="false" customHeight="true" outlineLevel="0" collapsed="false">
      <c r="B32" s="11"/>
      <c r="C32" s="9"/>
      <c r="D32" s="25"/>
      <c r="E32" s="26"/>
      <c r="F32" s="26"/>
      <c r="G32" s="26"/>
      <c r="H32" s="147"/>
      <c r="I32" s="28"/>
      <c r="J32" s="26"/>
      <c r="K32" s="25"/>
      <c r="L32" s="26"/>
      <c r="M32" s="147"/>
      <c r="N32" s="27"/>
    </row>
    <row r="33" customFormat="false" ht="12" hidden="false" customHeight="true" outlineLevel="0" collapsed="false">
      <c r="B33" s="37" t="s">
        <v>99</v>
      </c>
      <c r="C33" s="9"/>
      <c r="D33" s="42" t="n">
        <f aca="false">+D29+D31</f>
        <v>-2939</v>
      </c>
      <c r="E33" s="43" t="n">
        <f aca="false">+E29+E31</f>
        <v>72.153</v>
      </c>
      <c r="F33" s="43" t="n">
        <f aca="false">+F29+F31</f>
        <v>0</v>
      </c>
      <c r="G33" s="43" t="n">
        <f aca="false">+G29+G31</f>
        <v>-1296.65753</v>
      </c>
      <c r="H33" s="44" t="n">
        <f aca="false">+H29+H31</f>
        <v>0</v>
      </c>
      <c r="I33" s="45" t="n">
        <f aca="false">SUM(I29:I31)</f>
        <v>-4163.50453</v>
      </c>
      <c r="J33" s="43" t="n">
        <f aca="false">SUM(J29:J31)</f>
        <v>0</v>
      </c>
      <c r="K33" s="42" t="n">
        <f aca="false">+K29+K31</f>
        <v>0</v>
      </c>
      <c r="L33" s="43" t="n">
        <f aca="false">+L29+L31</f>
        <v>-4163.50453</v>
      </c>
      <c r="M33" s="44" t="n">
        <f aca="false">+M29+M31</f>
        <v>95688.75</v>
      </c>
      <c r="N33" s="44" t="n">
        <f aca="false">SUM(N29:N31)</f>
        <v>-99852.25453</v>
      </c>
    </row>
    <row r="34" customFormat="false" ht="3" hidden="false" customHeight="true" outlineLevel="0" collapsed="false">
      <c r="B34" s="46"/>
      <c r="D34" s="48"/>
      <c r="E34" s="49"/>
      <c r="F34" s="49"/>
      <c r="G34" s="49"/>
      <c r="H34" s="50"/>
      <c r="I34" s="185"/>
      <c r="J34" s="49"/>
      <c r="K34" s="48"/>
      <c r="L34" s="49"/>
      <c r="M34" s="50"/>
      <c r="N34" s="50"/>
    </row>
    <row r="35" customFormat="false" ht="12.75" hidden="false" customHeight="false" outlineLevel="0" collapsed="false">
      <c r="B35" s="166" t="s">
        <v>87</v>
      </c>
      <c r="C35" s="186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customFormat="false" ht="12.75" hidden="false" customHeight="false" outlineLevel="0" collapsed="false">
      <c r="B36" s="187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customFormat="false" ht="12.75" hidden="false" customHeight="false" outlineLevel="0" collapsed="false">
      <c r="B37" s="187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</row>
    <row r="38" customFormat="false" ht="12.75" hidden="false" customHeight="false" outlineLevel="0" collapsed="false"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</row>
    <row r="39" customFormat="false" ht="12.75" hidden="false" customHeight="false" outlineLevel="0" collapsed="false"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customFormat="false" ht="12.75" hidden="false" customHeight="false" outlineLevel="0" collapsed="false">
      <c r="D40" s="51"/>
      <c r="E40" s="51"/>
      <c r="F40" s="51"/>
      <c r="G40" s="51"/>
      <c r="H40" s="51"/>
      <c r="I40" s="51"/>
      <c r="J40" s="51"/>
      <c r="K40" s="51"/>
      <c r="L40" s="51" t="s">
        <v>42</v>
      </c>
      <c r="M40" s="51"/>
      <c r="N40" s="51"/>
    </row>
    <row r="41" customFormat="false" ht="12.75" hidden="false" customHeight="false" outlineLevel="0" collapsed="false">
      <c r="D41" s="51"/>
    </row>
    <row r="42" customFormat="false" ht="12.75" hidden="false" customHeight="false" outlineLevel="0" collapsed="false">
      <c r="D42" s="51"/>
    </row>
    <row r="55" customFormat="false" ht="12.75" hidden="false" customHeight="false" outlineLevel="0" collapsed="false">
      <c r="A55" s="1"/>
    </row>
    <row r="56" customFormat="false" ht="12.75" hidden="false" customHeight="false" outlineLevel="0" collapsed="false">
      <c r="A56" s="1"/>
    </row>
    <row r="57" customFormat="false" ht="12.75" hidden="false" customHeight="false" outlineLevel="0" collapsed="false">
      <c r="A57" s="1"/>
    </row>
    <row r="58" customFormat="false" ht="12.75" hidden="false" customHeight="false" outlineLevel="0" collapsed="false">
      <c r="A58" s="1"/>
    </row>
    <row r="59" customFormat="false" ht="12.75" hidden="false" customHeight="false" outlineLevel="0" collapsed="false">
      <c r="A59" s="1"/>
    </row>
    <row r="60" customFormat="false" ht="12.75" hidden="false" customHeight="false" outlineLevel="0" collapsed="false">
      <c r="A60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0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J5" activeCellId="0" sqref="J5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8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88" t="s">
        <v>88</v>
      </c>
    </row>
    <row r="2" customFormat="false" ht="15.75" hidden="false" customHeight="false" outlineLevel="0" collapsed="false">
      <c r="A2" s="188" t="s">
        <v>100</v>
      </c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Q2" s="0" t="s">
        <v>101</v>
      </c>
    </row>
    <row r="3" customFormat="false" ht="15" hidden="false" customHeight="false" outlineLevel="0" collapsed="false">
      <c r="A3" s="190" t="n">
        <v>36861</v>
      </c>
      <c r="B3" s="191" t="s">
        <v>102</v>
      </c>
      <c r="C3" s="191"/>
      <c r="D3" s="191"/>
      <c r="E3" s="191"/>
      <c r="F3" s="191"/>
      <c r="G3" s="191"/>
      <c r="H3" s="191"/>
      <c r="I3" s="191"/>
      <c r="J3" s="191"/>
      <c r="K3" s="191"/>
    </row>
    <row r="4" customFormat="false" ht="12.75" hidden="false" customHeight="false" outlineLevel="0" collapsed="false">
      <c r="A4" s="188" t="s">
        <v>91</v>
      </c>
      <c r="B4" s="192" t="str">
        <f aca="false">+GrossMargin!B4</f>
        <v>Results based on activity through January 25, 2001</v>
      </c>
      <c r="C4" s="192"/>
      <c r="D4" s="192"/>
      <c r="E4" s="192"/>
      <c r="F4" s="192"/>
      <c r="G4" s="192"/>
      <c r="H4" s="192"/>
      <c r="I4" s="192"/>
      <c r="J4" s="192"/>
      <c r="K4" s="192"/>
    </row>
    <row r="5" customFormat="false" ht="3" hidden="false" customHeight="true" outlineLevel="0" collapsed="false"/>
    <row r="6" customFormat="false" ht="12" hidden="false" customHeight="false" outlineLevel="0" collapsed="false">
      <c r="A6" s="188" t="s">
        <v>92</v>
      </c>
      <c r="B6" s="193"/>
      <c r="C6" s="194"/>
      <c r="D6" s="195" t="s">
        <v>103</v>
      </c>
      <c r="E6" s="195"/>
      <c r="F6" s="195"/>
      <c r="G6" s="194"/>
      <c r="H6" s="196"/>
      <c r="I6" s="197"/>
      <c r="J6" s="197"/>
      <c r="K6" s="198"/>
    </row>
    <row r="7" customFormat="false" ht="12" hidden="false" customHeight="false" outlineLevel="0" collapsed="false">
      <c r="A7" s="194"/>
      <c r="B7" s="199" t="s">
        <v>14</v>
      </c>
      <c r="C7" s="194"/>
      <c r="D7" s="200" t="s">
        <v>8</v>
      </c>
      <c r="E7" s="201" t="s">
        <v>3</v>
      </c>
      <c r="F7" s="202" t="s">
        <v>52</v>
      </c>
      <c r="G7" s="194"/>
      <c r="H7" s="203" t="s">
        <v>104</v>
      </c>
      <c r="I7" s="203"/>
      <c r="J7" s="203"/>
      <c r="K7" s="203"/>
    </row>
    <row r="8" customFormat="false" ht="3" hidden="false" customHeight="true" outlineLevel="0" collapsed="false">
      <c r="B8" s="204"/>
      <c r="D8" s="205"/>
      <c r="E8" s="206"/>
      <c r="F8" s="207"/>
      <c r="G8" s="208"/>
      <c r="H8" s="205"/>
      <c r="I8" s="206"/>
      <c r="J8" s="206"/>
      <c r="K8" s="207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</row>
    <row r="9" customFormat="false" ht="13.5" hidden="false" customHeight="true" outlineLevel="0" collapsed="false">
      <c r="B9" s="209" t="s">
        <v>54</v>
      </c>
      <c r="C9" s="210"/>
      <c r="D9" s="211" t="n">
        <f aca="false">+E9</f>
        <v>6767.77</v>
      </c>
      <c r="E9" s="212" t="n">
        <v>6767.77</v>
      </c>
      <c r="F9" s="213" t="n">
        <f aca="false">E9-D9</f>
        <v>0</v>
      </c>
      <c r="G9" s="212"/>
      <c r="H9" s="214"/>
      <c r="I9" s="215"/>
      <c r="J9" s="215"/>
      <c r="K9" s="216"/>
      <c r="L9" s="217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customFormat="false" ht="13.5" hidden="false" customHeight="true" outlineLevel="0" collapsed="false">
      <c r="A10" s="188" t="s">
        <v>93</v>
      </c>
      <c r="B10" s="209" t="s">
        <v>22</v>
      </c>
      <c r="C10" s="194"/>
      <c r="D10" s="211" t="n">
        <f aca="false">+E10</f>
        <v>4013.093</v>
      </c>
      <c r="E10" s="212" t="n">
        <v>4013.093</v>
      </c>
      <c r="F10" s="213" t="n">
        <f aca="false">E10-D10</f>
        <v>0</v>
      </c>
      <c r="G10" s="212"/>
      <c r="H10" s="214"/>
      <c r="I10" s="215"/>
      <c r="J10" s="215"/>
      <c r="K10" s="216"/>
      <c r="L10" s="217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</row>
    <row r="11" customFormat="false" ht="13.5" hidden="false" customHeight="true" outlineLevel="0" collapsed="false">
      <c r="A11" s="188" t="s">
        <v>94</v>
      </c>
      <c r="B11" s="209" t="s">
        <v>23</v>
      </c>
      <c r="C11" s="194"/>
      <c r="D11" s="211" t="n">
        <f aca="false">+E11</f>
        <v>1213.618</v>
      </c>
      <c r="E11" s="212" t="n">
        <f aca="false">233.037+980.581</f>
        <v>1213.618</v>
      </c>
      <c r="F11" s="213" t="n">
        <f aca="false">E11-D11</f>
        <v>0</v>
      </c>
      <c r="G11" s="212"/>
      <c r="H11" s="214"/>
      <c r="I11" s="215"/>
      <c r="J11" s="215"/>
      <c r="K11" s="216"/>
      <c r="L11" s="217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</row>
    <row r="12" customFormat="false" ht="13.5" hidden="false" customHeight="true" outlineLevel="0" collapsed="false">
      <c r="A12" s="188" t="s">
        <v>95</v>
      </c>
      <c r="B12" s="209" t="s">
        <v>24</v>
      </c>
      <c r="C12" s="194"/>
      <c r="D12" s="211" t="n">
        <f aca="false">+E12</f>
        <v>1808.523</v>
      </c>
      <c r="E12" s="212" t="n">
        <v>1808.523</v>
      </c>
      <c r="F12" s="213" t="n">
        <f aca="false">E12-D12</f>
        <v>0</v>
      </c>
      <c r="G12" s="212"/>
      <c r="H12" s="214"/>
      <c r="I12" s="215"/>
      <c r="J12" s="215"/>
      <c r="K12" s="216"/>
      <c r="L12" s="217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</row>
    <row r="13" customFormat="false" ht="13.5" hidden="false" customHeight="true" outlineLevel="0" collapsed="false">
      <c r="A13" s="188" t="s">
        <v>96</v>
      </c>
      <c r="B13" s="209" t="s">
        <v>25</v>
      </c>
      <c r="C13" s="194"/>
      <c r="D13" s="211" t="n">
        <f aca="false">+E13</f>
        <v>1802.648</v>
      </c>
      <c r="E13" s="212" t="n">
        <v>1802.648</v>
      </c>
      <c r="F13" s="213" t="n">
        <f aca="false">E13-D13</f>
        <v>0</v>
      </c>
      <c r="G13" s="212"/>
      <c r="H13" s="214"/>
      <c r="I13" s="215"/>
      <c r="J13" s="215"/>
      <c r="K13" s="216"/>
      <c r="L13" s="217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</row>
    <row r="14" customFormat="false" ht="13.5" hidden="false" customHeight="true" outlineLevel="0" collapsed="false">
      <c r="A14" s="188" t="s">
        <v>97</v>
      </c>
      <c r="B14" s="218" t="s">
        <v>26</v>
      </c>
      <c r="C14" s="210"/>
      <c r="D14" s="211" t="n">
        <f aca="false">+E14</f>
        <v>3467.386</v>
      </c>
      <c r="E14" s="212" t="n">
        <v>3467.386</v>
      </c>
      <c r="F14" s="213" t="n">
        <f aca="false">E14-D14</f>
        <v>0</v>
      </c>
      <c r="G14" s="212"/>
      <c r="H14" s="214"/>
      <c r="I14" s="215"/>
      <c r="J14" s="215"/>
      <c r="K14" s="216"/>
      <c r="L14" s="217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customFormat="false" ht="13.5" hidden="false" customHeight="true" outlineLevel="0" collapsed="false">
      <c r="B15" s="218" t="s">
        <v>27</v>
      </c>
      <c r="C15" s="210"/>
      <c r="D15" s="211" t="n">
        <f aca="false">+E15</f>
        <v>461.707</v>
      </c>
      <c r="E15" s="212" t="n">
        <v>461.707</v>
      </c>
      <c r="F15" s="213" t="n">
        <f aca="false">E15-D15</f>
        <v>0</v>
      </c>
      <c r="G15" s="212"/>
      <c r="H15" s="214"/>
      <c r="I15" s="215"/>
      <c r="J15" s="215"/>
      <c r="K15" s="216"/>
      <c r="L15" s="217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customFormat="false" ht="13.5" hidden="false" customHeight="true" outlineLevel="0" collapsed="false">
      <c r="B16" s="218" t="s">
        <v>31</v>
      </c>
      <c r="C16" s="210"/>
      <c r="D16" s="211" t="n">
        <f aca="false">+E16</f>
        <v>1430.25</v>
      </c>
      <c r="E16" s="212" t="n">
        <v>1430.25</v>
      </c>
      <c r="F16" s="213" t="n">
        <f aca="false">E16-D16</f>
        <v>0</v>
      </c>
      <c r="G16" s="212"/>
      <c r="H16" s="214"/>
      <c r="I16" s="215"/>
      <c r="J16" s="215"/>
      <c r="K16" s="216"/>
      <c r="L16" s="217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</row>
    <row r="17" customFormat="false" ht="13.5" hidden="false" customHeight="true" outlineLevel="0" collapsed="false">
      <c r="B17" s="218" t="s">
        <v>32</v>
      </c>
      <c r="C17" s="210"/>
      <c r="D17" s="211" t="n">
        <f aca="false">+E17</f>
        <v>809.5</v>
      </c>
      <c r="E17" s="212" t="n">
        <v>809.5</v>
      </c>
      <c r="F17" s="213" t="n">
        <f aca="false">E17-D17</f>
        <v>0</v>
      </c>
      <c r="G17" s="212"/>
      <c r="H17" s="214"/>
      <c r="I17" s="215"/>
      <c r="J17" s="215"/>
      <c r="K17" s="216"/>
      <c r="L17" s="217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</row>
    <row r="18" customFormat="false" ht="13.5" hidden="false" customHeight="true" outlineLevel="0" collapsed="false">
      <c r="B18" s="218" t="s">
        <v>33</v>
      </c>
      <c r="C18" s="210"/>
      <c r="D18" s="211" t="n">
        <f aca="false">+E18</f>
        <v>25.358</v>
      </c>
      <c r="E18" s="212" t="n">
        <f aca="false">425.358-250-100-50</f>
        <v>25.358</v>
      </c>
      <c r="F18" s="213" t="n">
        <f aca="false">E18-D18</f>
        <v>0</v>
      </c>
      <c r="G18" s="212"/>
      <c r="H18" s="214"/>
      <c r="I18" s="215"/>
      <c r="J18" s="215"/>
      <c r="K18" s="216"/>
      <c r="L18" s="217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</row>
    <row r="19" customFormat="false" ht="13.5" hidden="false" customHeight="true" outlineLevel="0" collapsed="false">
      <c r="B19" s="218" t="s">
        <v>55</v>
      </c>
      <c r="C19" s="210"/>
      <c r="D19" s="211" t="n">
        <f aca="false">+E19</f>
        <v>712.17</v>
      </c>
      <c r="E19" s="212" t="n">
        <v>712.17</v>
      </c>
      <c r="F19" s="213" t="n">
        <f aca="false">E19-D19</f>
        <v>0</v>
      </c>
      <c r="G19" s="212"/>
      <c r="H19" s="214"/>
      <c r="I19" s="215"/>
      <c r="J19" s="215"/>
      <c r="K19" s="216"/>
      <c r="L19" s="217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</row>
    <row r="20" customFormat="false" ht="13.5" hidden="false" customHeight="true" outlineLevel="0" collapsed="false">
      <c r="B20" s="209" t="s">
        <v>29</v>
      </c>
      <c r="C20" s="194"/>
      <c r="D20" s="211" t="n">
        <f aca="false">+E20+250</f>
        <v>783.369</v>
      </c>
      <c r="E20" s="212" t="n">
        <v>533.369</v>
      </c>
      <c r="F20" s="213" t="n">
        <f aca="false">E20-D20</f>
        <v>-250</v>
      </c>
      <c r="G20" s="212"/>
      <c r="H20" s="214" t="s">
        <v>105</v>
      </c>
      <c r="I20" s="215"/>
      <c r="J20" s="215"/>
      <c r="K20" s="216"/>
      <c r="L20" s="217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</row>
    <row r="21" customFormat="false" ht="3" hidden="false" customHeight="true" outlineLevel="0" collapsed="false">
      <c r="B21" s="209"/>
      <c r="C21" s="194"/>
      <c r="D21" s="211"/>
      <c r="E21" s="212"/>
      <c r="F21" s="213"/>
      <c r="G21" s="212"/>
      <c r="H21" s="219"/>
      <c r="I21" s="215"/>
      <c r="J21" s="215"/>
      <c r="K21" s="216"/>
      <c r="L21" s="217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</row>
    <row r="22" customFormat="false" ht="11.25" hidden="false" customHeight="true" outlineLevel="0" collapsed="false">
      <c r="B22" s="220" t="s">
        <v>30</v>
      </c>
      <c r="C22" s="194"/>
      <c r="D22" s="221" t="n">
        <f aca="false">SUM(D9:D21)</f>
        <v>23295.392</v>
      </c>
      <c r="E22" s="222" t="n">
        <f aca="false">SUM(E9:E21)</f>
        <v>23045.392</v>
      </c>
      <c r="F22" s="223" t="n">
        <f aca="false">SUM(F9:F21)</f>
        <v>-250</v>
      </c>
      <c r="G22" s="212"/>
      <c r="H22" s="224"/>
      <c r="I22" s="225"/>
      <c r="J22" s="225"/>
      <c r="K22" s="226"/>
      <c r="L22" s="217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</row>
    <row r="23" customFormat="false" ht="3" hidden="false" customHeight="true" outlineLevel="0" collapsed="false">
      <c r="B23" s="209"/>
      <c r="C23" s="194"/>
      <c r="D23" s="211"/>
      <c r="E23" s="212"/>
      <c r="F23" s="213"/>
      <c r="G23" s="212"/>
      <c r="H23" s="219"/>
      <c r="I23" s="215"/>
      <c r="J23" s="215"/>
      <c r="K23" s="216"/>
      <c r="L23" s="217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</row>
    <row r="24" customFormat="false" ht="13.5" hidden="false" customHeight="true" outlineLevel="0" collapsed="false">
      <c r="B24" s="209" t="s">
        <v>106</v>
      </c>
      <c r="C24" s="194"/>
      <c r="D24" s="211" t="n">
        <f aca="false">+E24</f>
        <v>27654</v>
      </c>
      <c r="E24" s="212" t="n">
        <v>27654</v>
      </c>
      <c r="F24" s="213" t="n">
        <f aca="false">E24-D24</f>
        <v>0</v>
      </c>
      <c r="G24" s="212"/>
      <c r="H24" s="214"/>
      <c r="I24" s="215"/>
      <c r="J24" s="215"/>
      <c r="K24" s="216"/>
      <c r="L24" s="217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</row>
    <row r="25" customFormat="false" ht="13.5" hidden="false" customHeight="true" outlineLevel="0" collapsed="false">
      <c r="B25" s="209" t="s">
        <v>38</v>
      </c>
      <c r="C25" s="194"/>
      <c r="D25" s="211" t="n">
        <v>0</v>
      </c>
      <c r="E25" s="212" t="n">
        <v>0</v>
      </c>
      <c r="F25" s="213" t="n">
        <f aca="false">E25-D25</f>
        <v>0</v>
      </c>
      <c r="G25" s="212"/>
      <c r="H25" s="219"/>
      <c r="I25" s="215"/>
      <c r="J25" s="215"/>
      <c r="K25" s="216"/>
      <c r="L25" s="217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</row>
    <row r="26" customFormat="false" ht="3" hidden="false" customHeight="true" outlineLevel="0" collapsed="false">
      <c r="B26" s="209"/>
      <c r="C26" s="194"/>
      <c r="D26" s="211"/>
      <c r="E26" s="212"/>
      <c r="F26" s="213"/>
      <c r="G26" s="212"/>
      <c r="H26" s="219"/>
      <c r="I26" s="215"/>
      <c r="J26" s="215"/>
      <c r="K26" s="216"/>
      <c r="L26" s="217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</row>
    <row r="27" customFormat="false" ht="13.5" hidden="false" customHeight="true" outlineLevel="0" collapsed="false">
      <c r="A27" s="194"/>
      <c r="B27" s="220" t="s">
        <v>9</v>
      </c>
      <c r="C27" s="194"/>
      <c r="D27" s="227" t="n">
        <f aca="false">SUM(D22:D25)</f>
        <v>50949.392</v>
      </c>
      <c r="E27" s="228" t="n">
        <f aca="false">SUM(E22:E25)</f>
        <v>50699.392</v>
      </c>
      <c r="F27" s="229" t="n">
        <f aca="false">SUM(F22:F25)</f>
        <v>-250</v>
      </c>
      <c r="G27" s="212"/>
      <c r="H27" s="224"/>
      <c r="I27" s="225"/>
      <c r="J27" s="225"/>
      <c r="K27" s="226"/>
      <c r="L27" s="217"/>
    </row>
    <row r="28" customFormat="false" ht="3" hidden="false" customHeight="true" outlineLevel="0" collapsed="false">
      <c r="B28" s="230"/>
      <c r="C28" s="194"/>
      <c r="D28" s="231"/>
      <c r="E28" s="232"/>
      <c r="F28" s="233"/>
      <c r="G28" s="194"/>
      <c r="H28" s="231"/>
      <c r="I28" s="232"/>
      <c r="J28" s="232"/>
      <c r="K28" s="233"/>
      <c r="L28" s="217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</row>
    <row r="29" customFormat="false" ht="3" hidden="false" customHeight="true" outlineLevel="0" collapsed="false">
      <c r="A29" s="234"/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</row>
    <row r="30" customFormat="false" ht="12.75" hidden="true" customHeight="false" outlineLevel="0" collapsed="false">
      <c r="B30" s="237"/>
      <c r="C30" s="217"/>
      <c r="D30" s="238" t="s">
        <v>107</v>
      </c>
      <c r="E30" s="238"/>
      <c r="F30" s="238"/>
      <c r="G30" s="217"/>
      <c r="H30" s="239"/>
      <c r="I30" s="240"/>
      <c r="J30" s="240"/>
      <c r="K30" s="241"/>
      <c r="L30" s="217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</row>
    <row r="31" customFormat="false" ht="12.75" hidden="true" customHeight="false" outlineLevel="0" collapsed="false">
      <c r="B31" s="242" t="s">
        <v>14</v>
      </c>
      <c r="C31" s="217"/>
      <c r="D31" s="243" t="s">
        <v>8</v>
      </c>
      <c r="E31" s="244" t="s">
        <v>3</v>
      </c>
      <c r="F31" s="245" t="s">
        <v>52</v>
      </c>
      <c r="G31" s="217"/>
      <c r="H31" s="242" t="s">
        <v>104</v>
      </c>
      <c r="I31" s="242"/>
      <c r="J31" s="242"/>
      <c r="K31" s="242"/>
      <c r="L31" s="217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</row>
    <row r="32" customFormat="false" ht="12" hidden="true" customHeight="false" outlineLevel="0" collapsed="false">
      <c r="A32" s="194"/>
      <c r="B32" s="193"/>
      <c r="C32" s="194"/>
      <c r="D32" s="246" t="n">
        <v>0</v>
      </c>
      <c r="E32" s="247" t="n">
        <v>0</v>
      </c>
      <c r="F32" s="248" t="n">
        <f aca="false">E32-D32</f>
        <v>0</v>
      </c>
      <c r="G32" s="194"/>
      <c r="H32" s="196"/>
      <c r="I32" s="197"/>
      <c r="J32" s="197"/>
      <c r="K32" s="198"/>
    </row>
    <row r="33" customFormat="false" ht="12" hidden="true" customHeight="false" outlineLevel="0" collapsed="false">
      <c r="A33" s="194"/>
      <c r="B33" s="209"/>
      <c r="C33" s="194"/>
      <c r="D33" s="211" t="n">
        <v>0</v>
      </c>
      <c r="E33" s="212" t="n">
        <v>0</v>
      </c>
      <c r="F33" s="213" t="n">
        <f aca="false">E33-D33</f>
        <v>0</v>
      </c>
      <c r="G33" s="194"/>
      <c r="H33" s="219"/>
      <c r="I33" s="215"/>
      <c r="J33" s="215"/>
      <c r="K33" s="216"/>
    </row>
    <row r="34" customFormat="false" ht="12" hidden="true" customHeight="false" outlineLevel="0" collapsed="false">
      <c r="A34" s="194"/>
      <c r="B34" s="230"/>
      <c r="C34" s="194"/>
      <c r="D34" s="249" t="n">
        <v>0</v>
      </c>
      <c r="E34" s="250" t="n">
        <v>0</v>
      </c>
      <c r="F34" s="251" t="n">
        <f aca="false">E34-D34</f>
        <v>0</v>
      </c>
      <c r="G34" s="194"/>
      <c r="H34" s="231"/>
      <c r="I34" s="232"/>
      <c r="J34" s="232"/>
      <c r="K34" s="233"/>
    </row>
    <row r="35" customFormat="false" ht="12.75" hidden="false" customHeight="false" outlineLevel="0" collapsed="false">
      <c r="D35" s="252"/>
      <c r="E35" s="252"/>
      <c r="F35" s="208"/>
      <c r="G35" s="208"/>
      <c r="H35" s="208"/>
      <c r="I35" s="208"/>
      <c r="J35" s="208"/>
      <c r="K35" s="208"/>
      <c r="L35" s="208"/>
      <c r="M35" s="208" t="s">
        <v>42</v>
      </c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</row>
    <row r="36" customFormat="false" ht="12.75" hidden="false" customHeight="false" outlineLevel="0" collapsed="false">
      <c r="D36" s="252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</row>
    <row r="37" customFormat="false" ht="12.75" hidden="false" customHeight="false" outlineLevel="0" collapsed="false">
      <c r="D37" s="252"/>
      <c r="E37" s="208"/>
      <c r="F37" s="253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</row>
    <row r="38" customFormat="false" ht="12.75" hidden="false" customHeight="false" outlineLevel="0" collapsed="false">
      <c r="D38" s="252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</row>
    <row r="39" customFormat="false" ht="12.75" hidden="false" customHeight="false" outlineLevel="0" collapsed="false"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</row>
    <row r="40" customFormat="false" ht="12.75" hidden="false" customHeight="false" outlineLevel="0" collapsed="false"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</row>
    <row r="41" customFormat="false" ht="12.75" hidden="false" customHeight="false" outlineLevel="0" collapsed="false"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</row>
    <row r="42" customFormat="false" ht="12.75" hidden="false" customHeight="false" outlineLevel="0" collapsed="false"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</row>
    <row r="43" customFormat="false" ht="12.75" hidden="false" customHeight="false" outlineLevel="0" collapsed="false"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</row>
    <row r="44" customFormat="false" ht="12.75" hidden="false" customHeight="false" outlineLevel="0" collapsed="false"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</row>
    <row r="45" customFormat="false" ht="12.75" hidden="false" customHeight="false" outlineLevel="0" collapsed="false"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</row>
    <row r="46" customFormat="false" ht="12.75" hidden="false" customHeight="false" outlineLevel="0" collapsed="false">
      <c r="D46" s="208"/>
      <c r="E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</row>
    <row r="47" customFormat="false" ht="12.75" hidden="false" customHeight="false" outlineLevel="0" collapsed="false">
      <c r="D47" s="208"/>
      <c r="E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</row>
    <row r="48" customFormat="false" ht="12.75" hidden="false" customHeight="false" outlineLevel="0" collapsed="false">
      <c r="D48" s="208"/>
      <c r="E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</row>
    <row r="49" customFormat="false" ht="12.75" hidden="false" customHeight="false" outlineLevel="0" collapsed="false">
      <c r="D49" s="208"/>
      <c r="E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</row>
    <row r="50" customFormat="false" ht="12.75" hidden="false" customHeight="false" outlineLevel="0" collapsed="false">
      <c r="D50" s="208"/>
      <c r="E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</row>
    <row r="51" customFormat="false" ht="12.75" hidden="false" customHeight="false" outlineLevel="0" collapsed="false">
      <c r="D51" s="208"/>
      <c r="E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</row>
    <row r="52" customFormat="false" ht="12.75" hidden="false" customHeight="false" outlineLevel="0" collapsed="false"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</row>
    <row r="53" customFormat="false" ht="12.75" hidden="false" customHeight="false" outlineLevel="0" collapsed="false">
      <c r="A53" s="208"/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</row>
    <row r="54" customFormat="false" ht="12.75" hidden="false" customHeight="false" outlineLevel="0" collapsed="false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</row>
    <row r="55" customFormat="false" ht="12.75" hidden="false" customHeight="false" outlineLevel="0" collapsed="false">
      <c r="A55" s="208"/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</row>
    <row r="56" customFormat="false" ht="12.75" hidden="false" customHeight="false" outlineLevel="0" collapsed="false">
      <c r="A56" s="208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</row>
    <row r="57" customFormat="false" ht="12.75" hidden="false" customHeight="false" outlineLevel="0" collapsed="false">
      <c r="A57" s="208"/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</row>
    <row r="58" customFormat="false" ht="12.75" hidden="false" customHeight="false" outlineLevel="0" collapsed="false">
      <c r="A58" s="208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</row>
    <row r="120" customFormat="false" ht="12.75" hidden="false" customHeight="false" outlineLevel="0" collapsed="false"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  <c r="AJ120" s="208"/>
      <c r="AK120" s="208"/>
    </row>
    <row r="121" customFormat="false" ht="12.75" hidden="false" customHeight="false" outlineLevel="0" collapsed="false"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I121" s="208"/>
      <c r="AJ121" s="208"/>
      <c r="AK121" s="208"/>
    </row>
    <row r="122" customFormat="false" ht="12.75" hidden="false" customHeight="false" outlineLevel="0" collapsed="false"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8"/>
      <c r="AI122" s="208"/>
      <c r="AJ122" s="208"/>
      <c r="AK122" s="208"/>
    </row>
    <row r="123" customFormat="false" ht="12.75" hidden="false" customHeight="false" outlineLevel="0" collapsed="false"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  <c r="AH123" s="208"/>
      <c r="AI123" s="208"/>
      <c r="AJ123" s="208"/>
      <c r="AK123" s="208"/>
    </row>
    <row r="124" customFormat="false" ht="12.75" hidden="false" customHeight="false" outlineLevel="0" collapsed="false"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  <c r="AH124" s="208"/>
      <c r="AI124" s="208"/>
      <c r="AJ124" s="208"/>
      <c r="AK124" s="208"/>
    </row>
    <row r="125" customFormat="false" ht="12.75" hidden="false" customHeight="false" outlineLevel="0" collapsed="false"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  <c r="AH125" s="208"/>
      <c r="AI125" s="208"/>
      <c r="AJ125" s="208"/>
      <c r="AK125" s="208"/>
    </row>
    <row r="126" customFormat="false" ht="12.75" hidden="false" customHeight="false" outlineLevel="0" collapsed="false"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  <c r="AH126" s="208"/>
      <c r="AI126" s="208"/>
      <c r="AJ126" s="208"/>
      <c r="AK126" s="208"/>
    </row>
    <row r="127" customFormat="false" ht="12.75" hidden="false" customHeight="false" outlineLevel="0" collapsed="false"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  <c r="AH127" s="208"/>
      <c r="AI127" s="208"/>
      <c r="AJ127" s="208"/>
      <c r="AK127" s="208"/>
    </row>
    <row r="128" customFormat="false" ht="12.75" hidden="false" customHeight="false" outlineLevel="0" collapsed="false"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  <c r="AH128" s="208"/>
      <c r="AI128" s="208"/>
      <c r="AJ128" s="208"/>
      <c r="AK128" s="208"/>
    </row>
    <row r="129" customFormat="false" ht="12.75" hidden="false" customHeight="false" outlineLevel="0" collapsed="false"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  <c r="AH129" s="208"/>
      <c r="AI129" s="208"/>
      <c r="AJ129" s="208"/>
      <c r="AK129" s="208"/>
    </row>
    <row r="130" customFormat="false" ht="12.75" hidden="false" customHeight="false" outlineLevel="0" collapsed="false"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  <c r="AH130" s="208"/>
      <c r="AI130" s="208"/>
      <c r="AJ130" s="208"/>
      <c r="AK130" s="208"/>
    </row>
  </sheetData>
  <mergeCells count="7">
    <mergeCell ref="B2:K2"/>
    <mergeCell ref="B3:K3"/>
    <mergeCell ref="B4:K4"/>
    <mergeCell ref="D6:F6"/>
    <mergeCell ref="H7:K7"/>
    <mergeCell ref="D30:F30"/>
    <mergeCell ref="H31:K31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J5" activeCellId="0" sqref="J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</row>
    <row r="3" customFormat="false" ht="15" hidden="false" customHeight="false" outlineLevel="0" collapsed="false">
      <c r="A3" s="191" t="s">
        <v>108</v>
      </c>
      <c r="B3" s="191"/>
      <c r="C3" s="191"/>
      <c r="D3" s="191"/>
      <c r="E3" s="191"/>
      <c r="F3" s="191"/>
      <c r="G3" s="191"/>
      <c r="H3" s="191"/>
      <c r="I3" s="191"/>
      <c r="J3" s="191"/>
    </row>
    <row r="4" customFormat="false" ht="12.75" hidden="false" customHeight="false" outlineLevel="0" collapsed="false">
      <c r="A4" s="192" t="str">
        <f aca="false">+Expenses!B4</f>
        <v>Results based on activity through January 25, 2001</v>
      </c>
      <c r="B4" s="192"/>
      <c r="C4" s="192"/>
      <c r="D4" s="192"/>
      <c r="E4" s="192"/>
      <c r="F4" s="192"/>
      <c r="G4" s="192"/>
      <c r="H4" s="192"/>
      <c r="I4" s="192"/>
      <c r="J4" s="192"/>
    </row>
    <row r="5" customFormat="false" ht="3" hidden="false" customHeight="true" outlineLevel="0" collapsed="false"/>
    <row r="6" customFormat="false" ht="12.75" hidden="false" customHeight="false" outlineLevel="0" collapsed="false">
      <c r="A6" s="193"/>
      <c r="B6" s="194"/>
      <c r="C6" s="195" t="s">
        <v>103</v>
      </c>
      <c r="D6" s="195"/>
      <c r="E6" s="195"/>
      <c r="F6" s="194"/>
      <c r="G6" s="196"/>
      <c r="H6" s="197"/>
      <c r="I6" s="197"/>
      <c r="J6" s="198"/>
    </row>
    <row r="7" customFormat="false" ht="12.75" hidden="false" customHeight="false" outlineLevel="0" collapsed="false">
      <c r="A7" s="199" t="s">
        <v>14</v>
      </c>
      <c r="B7" s="194"/>
      <c r="C7" s="200" t="s">
        <v>8</v>
      </c>
      <c r="D7" s="201" t="s">
        <v>3</v>
      </c>
      <c r="E7" s="202" t="s">
        <v>52</v>
      </c>
      <c r="F7" s="194"/>
      <c r="G7" s="203" t="s">
        <v>104</v>
      </c>
      <c r="H7" s="203"/>
      <c r="I7" s="203"/>
      <c r="J7" s="203"/>
    </row>
    <row r="8" customFormat="false" ht="3" hidden="false" customHeight="true" outlineLevel="0" collapsed="false">
      <c r="A8" s="204"/>
      <c r="C8" s="205"/>
      <c r="D8" s="206"/>
      <c r="E8" s="207"/>
      <c r="F8" s="208"/>
      <c r="G8" s="205"/>
      <c r="H8" s="206"/>
      <c r="I8" s="206"/>
      <c r="J8" s="207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</row>
    <row r="9" customFormat="false" ht="13.5" hidden="false" customHeight="true" outlineLevel="0" collapsed="false">
      <c r="A9" s="209" t="s">
        <v>54</v>
      </c>
      <c r="B9" s="194"/>
      <c r="C9" s="211" t="n">
        <f aca="false">+Expenses!D9-[1]Expenses!D9</f>
        <v>0</v>
      </c>
      <c r="D9" s="212" t="n">
        <f aca="false">+Expenses!E9-[1]Expenses!E9</f>
        <v>0</v>
      </c>
      <c r="E9" s="213" t="n">
        <f aca="false">D9-C9</f>
        <v>0</v>
      </c>
      <c r="F9" s="212"/>
      <c r="G9" s="214"/>
      <c r="H9" s="215"/>
      <c r="I9" s="215"/>
      <c r="J9" s="216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</row>
    <row r="10" customFormat="false" ht="13.5" hidden="false" customHeight="true" outlineLevel="0" collapsed="false">
      <c r="A10" s="209" t="s">
        <v>22</v>
      </c>
      <c r="B10" s="194"/>
      <c r="C10" s="211" t="n">
        <f aca="false">+Expenses!D10-[1]Expenses!D10</f>
        <v>0</v>
      </c>
      <c r="D10" s="212" t="n">
        <f aca="false">+Expenses!E10-[1]Expenses!E10</f>
        <v>0</v>
      </c>
      <c r="E10" s="213" t="n">
        <f aca="false">D10-C10</f>
        <v>0</v>
      </c>
      <c r="F10" s="212"/>
      <c r="G10" s="214"/>
      <c r="H10" s="215"/>
      <c r="I10" s="215"/>
      <c r="J10" s="216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</row>
    <row r="11" customFormat="false" ht="13.5" hidden="false" customHeight="true" outlineLevel="0" collapsed="false">
      <c r="A11" s="209" t="s">
        <v>23</v>
      </c>
      <c r="B11" s="194"/>
      <c r="C11" s="211" t="n">
        <f aca="false">+Expenses!D11-[1]Expenses!D11</f>
        <v>0</v>
      </c>
      <c r="D11" s="212" t="n">
        <f aca="false">+Expenses!E11-[1]Expenses!E11</f>
        <v>0</v>
      </c>
      <c r="E11" s="213" t="n">
        <f aca="false">D11-C11</f>
        <v>0</v>
      </c>
      <c r="F11" s="212"/>
      <c r="G11" s="214"/>
      <c r="H11" s="215"/>
      <c r="I11" s="215"/>
      <c r="J11" s="216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</row>
    <row r="12" customFormat="false" ht="13.5" hidden="false" customHeight="true" outlineLevel="0" collapsed="false">
      <c r="A12" s="209" t="s">
        <v>24</v>
      </c>
      <c r="B12" s="194"/>
      <c r="C12" s="211" t="n">
        <f aca="false">+Expenses!D12-[1]Expenses!D12</f>
        <v>0</v>
      </c>
      <c r="D12" s="212" t="n">
        <f aca="false">+Expenses!E12-[1]Expenses!E12</f>
        <v>0</v>
      </c>
      <c r="E12" s="213" t="n">
        <f aca="false">D12-C12</f>
        <v>0</v>
      </c>
      <c r="F12" s="212"/>
      <c r="G12" s="219"/>
      <c r="H12" s="215"/>
      <c r="I12" s="215"/>
      <c r="J12" s="216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</row>
    <row r="13" customFormat="false" ht="13.5" hidden="false" customHeight="true" outlineLevel="0" collapsed="false">
      <c r="A13" s="209" t="s">
        <v>25</v>
      </c>
      <c r="B13" s="194"/>
      <c r="C13" s="211" t="n">
        <f aca="false">+Expenses!D13-[1]Expenses!D13</f>
        <v>0</v>
      </c>
      <c r="D13" s="212" t="n">
        <f aca="false">+Expenses!E13-[1]Expenses!E13</f>
        <v>0</v>
      </c>
      <c r="E13" s="213" t="n">
        <f aca="false">D13-C13</f>
        <v>0</v>
      </c>
      <c r="F13" s="212"/>
      <c r="G13" s="214"/>
      <c r="H13" s="215"/>
      <c r="I13" s="215"/>
      <c r="J13" s="216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</row>
    <row r="14" customFormat="false" ht="13.5" hidden="false" customHeight="true" outlineLevel="0" collapsed="false">
      <c r="A14" s="218" t="s">
        <v>26</v>
      </c>
      <c r="B14" s="194"/>
      <c r="C14" s="211" t="n">
        <f aca="false">+Expenses!D14-[1]Expenses!D14</f>
        <v>0</v>
      </c>
      <c r="D14" s="212" t="n">
        <f aca="false">+Expenses!E14-[1]Expenses!E14</f>
        <v>0</v>
      </c>
      <c r="E14" s="213" t="n">
        <f aca="false">D14-C14</f>
        <v>0</v>
      </c>
      <c r="F14" s="212"/>
      <c r="G14" s="214"/>
      <c r="H14" s="215"/>
      <c r="I14" s="215"/>
      <c r="J14" s="216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</row>
    <row r="15" customFormat="false" ht="13.5" hidden="false" customHeight="true" outlineLevel="0" collapsed="false">
      <c r="A15" s="218" t="s">
        <v>27</v>
      </c>
      <c r="B15" s="194"/>
      <c r="C15" s="211" t="n">
        <f aca="false">+Expenses!D15-[1]Expenses!D15</f>
        <v>0</v>
      </c>
      <c r="D15" s="212" t="n">
        <f aca="false">+Expenses!E15-[1]Expenses!E15</f>
        <v>0</v>
      </c>
      <c r="E15" s="213" t="n">
        <f aca="false">D15-C15</f>
        <v>0</v>
      </c>
      <c r="F15" s="212"/>
      <c r="G15" s="214"/>
      <c r="H15" s="215"/>
      <c r="I15" s="215"/>
      <c r="J15" s="216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</row>
    <row r="16" customFormat="false" ht="13.5" hidden="false" customHeight="true" outlineLevel="0" collapsed="false">
      <c r="A16" s="218" t="s">
        <v>31</v>
      </c>
      <c r="B16" s="194"/>
      <c r="C16" s="211" t="n">
        <f aca="false">+Expenses!D16-[1]Expenses!D16</f>
        <v>0</v>
      </c>
      <c r="D16" s="212" t="n">
        <f aca="false">+Expenses!E16-[1]Expenses!E16</f>
        <v>0</v>
      </c>
      <c r="E16" s="213" t="n">
        <f aca="false">D16-C16</f>
        <v>0</v>
      </c>
      <c r="F16" s="212"/>
      <c r="G16" s="214"/>
      <c r="H16" s="215"/>
      <c r="I16" s="215"/>
      <c r="J16" s="216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</row>
    <row r="17" customFormat="false" ht="13.5" hidden="false" customHeight="true" outlineLevel="0" collapsed="false">
      <c r="A17" s="218" t="s">
        <v>32</v>
      </c>
      <c r="B17" s="194"/>
      <c r="C17" s="211" t="n">
        <f aca="false">+Expenses!D17-[1]Expenses!D17</f>
        <v>0</v>
      </c>
      <c r="D17" s="212" t="n">
        <f aca="false">+Expenses!E17-[1]Expenses!E17</f>
        <v>0</v>
      </c>
      <c r="E17" s="213" t="n">
        <f aca="false">D17-C17</f>
        <v>0</v>
      </c>
      <c r="F17" s="212"/>
      <c r="G17" s="214"/>
      <c r="H17" s="215"/>
      <c r="I17" s="215"/>
      <c r="J17" s="216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</row>
    <row r="18" customFormat="false" ht="13.5" hidden="false" customHeight="true" outlineLevel="0" collapsed="false">
      <c r="A18" s="218" t="s">
        <v>33</v>
      </c>
      <c r="B18" s="194"/>
      <c r="C18" s="211" t="n">
        <f aca="false">+Expenses!D18-[1]Expenses!D18</f>
        <v>0</v>
      </c>
      <c r="D18" s="212" t="n">
        <f aca="false">+Expenses!E18-[1]Expenses!E18</f>
        <v>0</v>
      </c>
      <c r="E18" s="213" t="n">
        <f aca="false">D18-C18</f>
        <v>0</v>
      </c>
      <c r="F18" s="212"/>
      <c r="G18" s="214"/>
      <c r="H18" s="215"/>
      <c r="I18" s="215"/>
      <c r="J18" s="216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</row>
    <row r="19" customFormat="false" ht="13.5" hidden="false" customHeight="true" outlineLevel="0" collapsed="false">
      <c r="A19" s="218" t="s">
        <v>55</v>
      </c>
      <c r="B19" s="194"/>
      <c r="C19" s="211" t="n">
        <f aca="false">+Expenses!D19-[1]Expenses!D19</f>
        <v>0</v>
      </c>
      <c r="D19" s="212" t="n">
        <f aca="false">+Expenses!E19-[1]Expenses!E19</f>
        <v>0</v>
      </c>
      <c r="E19" s="213"/>
      <c r="F19" s="212"/>
      <c r="G19" s="214"/>
      <c r="H19" s="215"/>
      <c r="I19" s="215"/>
      <c r="J19" s="216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</row>
    <row r="20" customFormat="false" ht="13.5" hidden="false" customHeight="true" outlineLevel="0" collapsed="false">
      <c r="A20" s="209" t="s">
        <v>29</v>
      </c>
      <c r="B20" s="194"/>
      <c r="C20" s="211" t="n">
        <f aca="false">+Expenses!D20-[1]Expenses!D20</f>
        <v>0</v>
      </c>
      <c r="D20" s="212" t="n">
        <f aca="false">+Expenses!E20-[1]Expenses!E20</f>
        <v>0</v>
      </c>
      <c r="E20" s="213" t="n">
        <f aca="false">D20-C20</f>
        <v>0</v>
      </c>
      <c r="F20" s="212"/>
      <c r="G20" s="214"/>
      <c r="H20" s="215"/>
      <c r="I20" s="215"/>
      <c r="J20" s="216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</row>
    <row r="21" customFormat="false" ht="3" hidden="false" customHeight="true" outlineLevel="0" collapsed="false">
      <c r="A21" s="209"/>
      <c r="B21" s="194"/>
      <c r="C21" s="211"/>
      <c r="D21" s="212"/>
      <c r="E21" s="213"/>
      <c r="F21" s="212"/>
      <c r="G21" s="219"/>
      <c r="H21" s="215"/>
      <c r="I21" s="215"/>
      <c r="J21" s="216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</row>
    <row r="22" customFormat="false" ht="11.25" hidden="false" customHeight="true" outlineLevel="0" collapsed="false">
      <c r="A22" s="220" t="s">
        <v>30</v>
      </c>
      <c r="B22" s="194"/>
      <c r="C22" s="227" t="n">
        <f aca="false">SUM(C17:C21)</f>
        <v>0</v>
      </c>
      <c r="D22" s="228" t="n">
        <f aca="false">SUM(D17:D21)</f>
        <v>0</v>
      </c>
      <c r="E22" s="229" t="n">
        <f aca="false">SUM(E17:E21)</f>
        <v>0</v>
      </c>
      <c r="F22" s="212"/>
      <c r="G22" s="219"/>
      <c r="H22" s="215"/>
      <c r="I22" s="215"/>
      <c r="J22" s="216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</row>
    <row r="23" customFormat="false" ht="3" hidden="false" customHeight="true" outlineLevel="0" collapsed="false">
      <c r="A23" s="209"/>
      <c r="B23" s="194"/>
      <c r="C23" s="211"/>
      <c r="D23" s="212"/>
      <c r="E23" s="213"/>
      <c r="F23" s="212"/>
      <c r="G23" s="219"/>
      <c r="H23" s="215"/>
      <c r="I23" s="215"/>
      <c r="J23" s="216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</row>
    <row r="24" customFormat="false" ht="13.5" hidden="false" customHeight="true" outlineLevel="0" collapsed="false">
      <c r="A24" s="209" t="s">
        <v>106</v>
      </c>
      <c r="B24" s="194"/>
      <c r="C24" s="211" t="n">
        <f aca="false">+Expenses!D24-[1]Expenses!D24</f>
        <v>0</v>
      </c>
      <c r="D24" s="212" t="n">
        <f aca="false">+Expenses!E24-[1]Expenses!E24</f>
        <v>0</v>
      </c>
      <c r="E24" s="213" t="n">
        <f aca="false">D24-C24</f>
        <v>0</v>
      </c>
      <c r="F24" s="212"/>
      <c r="G24" s="214"/>
      <c r="H24" s="215"/>
      <c r="I24" s="215"/>
      <c r="J24" s="216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</row>
    <row r="25" customFormat="false" ht="13.5" hidden="false" customHeight="true" outlineLevel="0" collapsed="false">
      <c r="A25" s="209" t="s">
        <v>38</v>
      </c>
      <c r="B25" s="194"/>
      <c r="C25" s="211" t="n">
        <f aca="false">+Expenses!D25-[1]Expenses!D25</f>
        <v>0</v>
      </c>
      <c r="D25" s="212" t="n">
        <f aca="false">+Expenses!E25-[1]Expenses!E25</f>
        <v>0</v>
      </c>
      <c r="E25" s="213" t="n">
        <f aca="false">D25-C25</f>
        <v>0</v>
      </c>
      <c r="F25" s="212"/>
      <c r="G25" s="219"/>
      <c r="H25" s="215"/>
      <c r="I25" s="215"/>
      <c r="J25" s="216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</row>
    <row r="26" customFormat="false" ht="3" hidden="false" customHeight="true" outlineLevel="0" collapsed="false">
      <c r="A26" s="209"/>
      <c r="B26" s="194"/>
      <c r="C26" s="211"/>
      <c r="D26" s="212"/>
      <c r="E26" s="213"/>
      <c r="F26" s="212"/>
      <c r="G26" s="219"/>
      <c r="H26" s="215"/>
      <c r="I26" s="215"/>
      <c r="J26" s="216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</row>
    <row r="27" customFormat="false" ht="11.25" hidden="false" customHeight="true" outlineLevel="0" collapsed="false">
      <c r="A27" s="220" t="s">
        <v>9</v>
      </c>
      <c r="B27" s="194"/>
      <c r="C27" s="227" t="n">
        <f aca="false">SUM(C22:C25)</f>
        <v>0</v>
      </c>
      <c r="D27" s="228" t="n">
        <f aca="false">SUM(D22:D25)</f>
        <v>0</v>
      </c>
      <c r="E27" s="229" t="n">
        <f aca="false">SUM(E22:E25)</f>
        <v>0</v>
      </c>
      <c r="F27" s="212"/>
      <c r="G27" s="224"/>
      <c r="H27" s="225"/>
      <c r="I27" s="225"/>
      <c r="J27" s="226"/>
    </row>
    <row r="28" customFormat="false" ht="3" hidden="false" customHeight="true" outlineLevel="0" collapsed="false">
      <c r="A28" s="254"/>
      <c r="B28" s="217"/>
      <c r="C28" s="255"/>
      <c r="D28" s="256"/>
      <c r="E28" s="257"/>
      <c r="F28" s="217"/>
      <c r="G28" s="255"/>
      <c r="H28" s="256"/>
      <c r="I28" s="256"/>
      <c r="J28" s="257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</row>
    <row r="29" customFormat="false" ht="3" hidden="false" customHeight="true" outlineLevel="0" collapsed="false">
      <c r="A29" s="235"/>
      <c r="B29" s="235"/>
      <c r="C29" s="235"/>
      <c r="D29" s="235"/>
      <c r="E29" s="235"/>
      <c r="F29" s="235"/>
      <c r="G29" s="235"/>
      <c r="H29" s="235"/>
      <c r="I29" s="235"/>
      <c r="J29" s="235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</row>
    <row r="30" customFormat="false" ht="12" hidden="true" customHeight="false" outlineLevel="0" collapsed="false">
      <c r="A30" s="193"/>
      <c r="B30" s="194"/>
      <c r="C30" s="195" t="s">
        <v>107</v>
      </c>
      <c r="D30" s="195"/>
      <c r="E30" s="195"/>
      <c r="F30" s="194"/>
      <c r="G30" s="196"/>
      <c r="H30" s="197"/>
      <c r="I30" s="197"/>
      <c r="J30" s="198"/>
    </row>
    <row r="31" customFormat="false" ht="12" hidden="true" customHeight="false" outlineLevel="0" collapsed="false">
      <c r="A31" s="203" t="s">
        <v>14</v>
      </c>
      <c r="B31" s="194"/>
      <c r="C31" s="200" t="s">
        <v>8</v>
      </c>
      <c r="D31" s="201" t="s">
        <v>3</v>
      </c>
      <c r="E31" s="202" t="s">
        <v>52</v>
      </c>
      <c r="F31" s="194"/>
      <c r="G31" s="203" t="s">
        <v>104</v>
      </c>
      <c r="H31" s="203"/>
      <c r="I31" s="203"/>
      <c r="J31" s="203"/>
    </row>
    <row r="32" customFormat="false" ht="12" hidden="true" customHeight="false" outlineLevel="0" collapsed="false">
      <c r="A32" s="193"/>
      <c r="B32" s="194"/>
      <c r="C32" s="211" t="n">
        <f aca="false">Expenses!D32-[1]Expenses!D29</f>
        <v>0</v>
      </c>
      <c r="D32" s="212" t="n">
        <f aca="false">Expenses!E32-[1]Expenses!E29</f>
        <v>0</v>
      </c>
      <c r="E32" s="213" t="n">
        <f aca="false">D32-C32</f>
        <v>0</v>
      </c>
      <c r="F32" s="194"/>
      <c r="G32" s="196"/>
      <c r="H32" s="197"/>
      <c r="I32" s="197"/>
      <c r="J32" s="198"/>
    </row>
    <row r="33" customFormat="false" ht="12" hidden="true" customHeight="false" outlineLevel="0" collapsed="false">
      <c r="A33" s="209"/>
      <c r="B33" s="194"/>
      <c r="C33" s="211" t="e">
        <f aca="false">Expenses!D33-[1]Expenses!D30</f>
        <v>#VALUE!</v>
      </c>
      <c r="D33" s="212" t="n">
        <f aca="false">Expenses!E33-[1]Expenses!E30</f>
        <v>0</v>
      </c>
      <c r="E33" s="213" t="e">
        <f aca="false">D33-C33</f>
        <v>#VALUE!</v>
      </c>
      <c r="F33" s="194"/>
      <c r="G33" s="219"/>
      <c r="H33" s="215"/>
      <c r="I33" s="215"/>
      <c r="J33" s="216"/>
    </row>
    <row r="34" customFormat="false" ht="12" hidden="true" customHeight="false" outlineLevel="0" collapsed="false">
      <c r="A34" s="230"/>
      <c r="B34" s="194"/>
      <c r="C34" s="249" t="e">
        <f aca="false">Expenses!D34-[1]Expenses!D31</f>
        <v>#VALUE!</v>
      </c>
      <c r="D34" s="250" t="e">
        <f aca="false">Expenses!E34-[1]Expenses!E31</f>
        <v>#VALUE!</v>
      </c>
      <c r="E34" s="251" t="e">
        <f aca="false">D34-C34</f>
        <v>#VALUE!</v>
      </c>
      <c r="F34" s="194"/>
      <c r="G34" s="231"/>
      <c r="H34" s="232"/>
      <c r="I34" s="232"/>
      <c r="J34" s="233"/>
    </row>
    <row r="35" customFormat="false" ht="12.75" hidden="false" customHeight="false" outlineLevel="0" collapsed="false">
      <c r="A35" s="217"/>
      <c r="B35" s="217"/>
      <c r="C35" s="258"/>
      <c r="D35" s="258"/>
      <c r="E35" s="217"/>
      <c r="F35" s="217"/>
      <c r="G35" s="217"/>
      <c r="H35" s="217"/>
      <c r="I35" s="217"/>
      <c r="J35" s="217"/>
      <c r="K35" s="208"/>
      <c r="L35" s="208" t="s">
        <v>42</v>
      </c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</row>
    <row r="36" customFormat="false" ht="12.75" hidden="false" customHeight="false" outlineLevel="0" collapsed="false">
      <c r="C36" s="208"/>
      <c r="D36" s="208"/>
      <c r="E36" s="253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</row>
    <row r="37" customFormat="false" ht="12.75" hidden="false" customHeight="false" outlineLevel="0" collapsed="false"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</row>
    <row r="38" customFormat="false" ht="15.75" hidden="false" customHeight="false" outlineLevel="0" collapsed="false">
      <c r="C38" s="167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</row>
    <row r="39" customFormat="false" ht="12.75" hidden="false" customHeight="false" outlineLevel="0" collapsed="false"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</row>
    <row r="40" customFormat="false" ht="12.75" hidden="false" customHeight="false" outlineLevel="0" collapsed="false"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</row>
    <row r="41" customFormat="false" ht="12.75" hidden="false" customHeight="false" outlineLevel="0" collapsed="false"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</row>
    <row r="42" customFormat="false" ht="12.75" hidden="false" customHeight="false" outlineLevel="0" collapsed="false"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</row>
    <row r="43" customFormat="false" ht="12.75" hidden="false" customHeight="false" outlineLevel="0" collapsed="false"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</row>
    <row r="44" customFormat="false" ht="12.75" hidden="false" customHeight="false" outlineLevel="0" collapsed="false"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</row>
    <row r="45" customFormat="false" ht="12.75" hidden="false" customHeight="false" outlineLevel="0" collapsed="false"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</row>
    <row r="46" customFormat="false" ht="12.75" hidden="false" customHeight="false" outlineLevel="0" collapsed="false">
      <c r="C46" s="208"/>
      <c r="D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</row>
    <row r="47" customFormat="false" ht="12.75" hidden="false" customHeight="false" outlineLevel="0" collapsed="false">
      <c r="C47" s="208"/>
      <c r="D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</row>
    <row r="48" customFormat="false" ht="12.75" hidden="false" customHeight="false" outlineLevel="0" collapsed="false">
      <c r="C48" s="208"/>
      <c r="D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</row>
    <row r="49" customFormat="false" ht="12.75" hidden="false" customHeight="false" outlineLevel="0" collapsed="false">
      <c r="C49" s="208"/>
      <c r="D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</row>
    <row r="50" customFormat="false" ht="12.75" hidden="false" customHeight="false" outlineLevel="0" collapsed="false">
      <c r="C50" s="208"/>
      <c r="D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</row>
    <row r="51" customFormat="false" ht="12.75" hidden="false" customHeight="false" outlineLevel="0" collapsed="false">
      <c r="C51" s="208"/>
      <c r="D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</row>
    <row r="52" customFormat="false" ht="12.75" hidden="false" customHeight="false" outlineLevel="0" collapsed="false"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</row>
    <row r="53" customFormat="false" ht="12.75" hidden="false" customHeight="false" outlineLevel="0" collapsed="false">
      <c r="A53" s="208"/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</row>
    <row r="54" customFormat="false" ht="12.75" hidden="false" customHeight="false" outlineLevel="0" collapsed="false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</row>
    <row r="55" customFormat="false" ht="12.75" hidden="false" customHeight="false" outlineLevel="0" collapsed="false">
      <c r="A55" s="208"/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</row>
    <row r="56" customFormat="false" ht="12.75" hidden="false" customHeight="false" outlineLevel="0" collapsed="false">
      <c r="A56" s="208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</row>
    <row r="57" customFormat="false" ht="12.75" hidden="false" customHeight="false" outlineLevel="0" collapsed="false">
      <c r="A57" s="208"/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</row>
    <row r="58" customFormat="false" ht="12.75" hidden="false" customHeight="false" outlineLevel="0" collapsed="false">
      <c r="A58" s="208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</row>
    <row r="59" customFormat="false" ht="12.75" hidden="false" customHeight="false" outlineLevel="0" collapsed="false"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</row>
    <row r="60" customFormat="false" ht="12.75" hidden="false" customHeight="false" outlineLevel="0" collapsed="false"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</row>
    <row r="61" customFormat="false" ht="12.75" hidden="false" customHeight="false" outlineLevel="0" collapsed="false"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</row>
    <row r="62" customFormat="false" ht="12.75" hidden="false" customHeight="false" outlineLevel="0" collapsed="false"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</row>
    <row r="63" customFormat="false" ht="12.75" hidden="false" customHeight="false" outlineLevel="0" collapsed="false"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</row>
    <row r="64" customFormat="false" ht="12.75" hidden="false" customHeight="false" outlineLevel="0" collapsed="false"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</row>
    <row r="65" customFormat="false" ht="12.75" hidden="false" customHeight="false" outlineLevel="0" collapsed="false"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</row>
    <row r="66" customFormat="false" ht="12.75" hidden="false" customHeight="false" outlineLevel="0" collapsed="false"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</row>
    <row r="67" customFormat="false" ht="12.75" hidden="false" customHeight="false" outlineLevel="0" collapsed="false"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</row>
    <row r="68" customFormat="false" ht="12.75" hidden="false" customHeight="false" outlineLevel="0" collapsed="false"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</row>
    <row r="69" customFormat="false" ht="12.75" hidden="false" customHeight="false" outlineLevel="0" collapsed="false"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</row>
    <row r="70" customFormat="false" ht="12.75" hidden="false" customHeight="false" outlineLevel="0" collapsed="false"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</row>
    <row r="71" customFormat="false" ht="12.75" hidden="false" customHeight="false" outlineLevel="0" collapsed="false">
      <c r="C71" s="208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</row>
    <row r="72" customFormat="false" ht="12.75" hidden="false" customHeight="false" outlineLevel="0" collapsed="false"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</row>
    <row r="73" customFormat="false" ht="12.75" hidden="false" customHeight="false" outlineLevel="0" collapsed="false"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</row>
    <row r="74" customFormat="false" ht="12.75" hidden="false" customHeight="false" outlineLevel="0" collapsed="false">
      <c r="C74" s="208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</row>
    <row r="75" customFormat="false" ht="12.75" hidden="false" customHeight="false" outlineLevel="0" collapsed="false"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</row>
    <row r="76" customFormat="false" ht="12.75" hidden="false" customHeight="false" outlineLevel="0" collapsed="false">
      <c r="C76" s="208"/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</row>
    <row r="77" customFormat="false" ht="12.75" hidden="false" customHeight="false" outlineLevel="0" collapsed="false"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</row>
    <row r="78" customFormat="false" ht="12.75" hidden="false" customHeight="false" outlineLevel="0" collapsed="false"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</row>
    <row r="79" customFormat="false" ht="12.75" hidden="false" customHeight="false" outlineLevel="0" collapsed="false"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</row>
    <row r="80" customFormat="false" ht="12.75" hidden="false" customHeight="false" outlineLevel="0" collapsed="false"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</row>
    <row r="81" customFormat="false" ht="12.75" hidden="false" customHeight="false" outlineLevel="0" collapsed="false"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</row>
    <row r="82" customFormat="false" ht="12.75" hidden="false" customHeight="false" outlineLevel="0" collapsed="false">
      <c r="C82" s="208"/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</row>
    <row r="83" customFormat="false" ht="12.75" hidden="false" customHeight="false" outlineLevel="0" collapsed="false">
      <c r="C83" s="208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</row>
    <row r="84" customFormat="false" ht="12.75" hidden="false" customHeight="false" outlineLevel="0" collapsed="false"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</row>
    <row r="85" customFormat="false" ht="12.75" hidden="false" customHeight="false" outlineLevel="0" collapsed="false"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</row>
    <row r="86" customFormat="false" ht="12.75" hidden="false" customHeight="false" outlineLevel="0" collapsed="false">
      <c r="C86" s="208"/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</row>
    <row r="87" customFormat="false" ht="12.75" hidden="false" customHeight="false" outlineLevel="0" collapsed="false"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</row>
    <row r="88" customFormat="false" ht="12.75" hidden="false" customHeight="false" outlineLevel="0" collapsed="false"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</row>
    <row r="89" customFormat="false" ht="12.75" hidden="false" customHeight="false" outlineLevel="0" collapsed="false"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</row>
    <row r="90" customFormat="false" ht="12.75" hidden="false" customHeight="false" outlineLevel="0" collapsed="false"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</row>
    <row r="91" customFormat="false" ht="12.75" hidden="false" customHeight="false" outlineLevel="0" collapsed="false"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</row>
    <row r="92" customFormat="false" ht="12.75" hidden="false" customHeight="false" outlineLevel="0" collapsed="false"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</row>
    <row r="93" customFormat="false" ht="12.75" hidden="false" customHeight="false" outlineLevel="0" collapsed="false"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</row>
    <row r="94" customFormat="false" ht="12.75" hidden="false" customHeight="false" outlineLevel="0" collapsed="false"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</row>
    <row r="95" customFormat="false" ht="12.75" hidden="false" customHeight="false" outlineLevel="0" collapsed="false"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</row>
    <row r="96" customFormat="false" ht="12.75" hidden="false" customHeight="false" outlineLevel="0" collapsed="false"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</row>
    <row r="97" customFormat="false" ht="12.75" hidden="false" customHeight="false" outlineLevel="0" collapsed="false"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</row>
    <row r="98" customFormat="false" ht="12.75" hidden="false" customHeight="false" outlineLevel="0" collapsed="false"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</row>
    <row r="99" customFormat="false" ht="12.75" hidden="false" customHeight="false" outlineLevel="0" collapsed="false"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</row>
    <row r="100" customFormat="false" ht="12.75" hidden="false" customHeight="false" outlineLevel="0" collapsed="false"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</row>
    <row r="101" customFormat="false" ht="12.75" hidden="false" customHeight="false" outlineLevel="0" collapsed="false"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</row>
    <row r="102" customFormat="false" ht="12.75" hidden="false" customHeight="false" outlineLevel="0" collapsed="false">
      <c r="C102" s="208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</row>
    <row r="103" customFormat="false" ht="12.75" hidden="false" customHeight="false" outlineLevel="0" collapsed="false"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</row>
    <row r="104" customFormat="false" ht="12.75" hidden="false" customHeight="false" outlineLevel="0" collapsed="false">
      <c r="C104" s="208"/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</row>
    <row r="105" customFormat="false" ht="12.75" hidden="false" customHeight="false" outlineLevel="0" collapsed="false"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</row>
    <row r="106" customFormat="false" ht="12.75" hidden="false" customHeight="false" outlineLevel="0" collapsed="false">
      <c r="C106" s="208"/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</row>
    <row r="107" customFormat="false" ht="12.75" hidden="false" customHeight="false" outlineLevel="0" collapsed="false">
      <c r="C107" s="208"/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</row>
    <row r="108" customFormat="false" ht="12.75" hidden="false" customHeight="false" outlineLevel="0" collapsed="false"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</row>
    <row r="109" customFormat="false" ht="12.75" hidden="false" customHeight="false" outlineLevel="0" collapsed="false"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</row>
    <row r="110" customFormat="false" ht="12.75" hidden="false" customHeight="false" outlineLevel="0" collapsed="false">
      <c r="C110" s="208"/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</row>
    <row r="111" customFormat="false" ht="12.75" hidden="false" customHeight="false" outlineLevel="0" collapsed="false">
      <c r="C111" s="208"/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</row>
    <row r="112" customFormat="false" ht="12.75" hidden="false" customHeight="false" outlineLevel="0" collapsed="false">
      <c r="C112" s="208"/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</row>
    <row r="113" customFormat="false" ht="12.75" hidden="false" customHeight="false" outlineLevel="0" collapsed="false">
      <c r="C113" s="208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</row>
    <row r="114" customFormat="false" ht="12.75" hidden="false" customHeight="false" outlineLevel="0" collapsed="false">
      <c r="C114" s="208"/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</row>
    <row r="115" customFormat="false" ht="12.75" hidden="false" customHeight="false" outlineLevel="0" collapsed="false"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</row>
    <row r="116" customFormat="false" ht="12.75" hidden="false" customHeight="false" outlineLevel="0" collapsed="false">
      <c r="C116" s="208"/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</row>
    <row r="117" customFormat="false" ht="12.75" hidden="false" customHeight="false" outlineLevel="0" collapsed="false">
      <c r="C117" s="208"/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</row>
    <row r="118" customFormat="false" ht="12.75" hidden="false" customHeight="false" outlineLevel="0" collapsed="false">
      <c r="C118" s="208"/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</row>
    <row r="119" customFormat="false" ht="12.75" hidden="false" customHeight="false" outlineLevel="0" collapsed="false"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</row>
    <row r="120" customFormat="false" ht="12.75" hidden="false" customHeight="false" outlineLevel="0" collapsed="false">
      <c r="C120" s="208"/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</row>
    <row r="121" customFormat="false" ht="12.75" hidden="false" customHeight="false" outlineLevel="0" collapsed="false"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</row>
    <row r="122" customFormat="false" ht="12.75" hidden="false" customHeight="false" outlineLevel="0" collapsed="false">
      <c r="C122" s="208"/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</row>
    <row r="123" customFormat="false" ht="12.75" hidden="false" customHeight="false" outlineLevel="0" collapsed="false">
      <c r="C123" s="208"/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</row>
    <row r="124" customFormat="false" ht="12.75" hidden="false" customHeight="false" outlineLevel="0" collapsed="false">
      <c r="C124" s="208"/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</row>
    <row r="125" customFormat="false" ht="12.75" hidden="false" customHeight="false" outlineLevel="0" collapsed="false">
      <c r="C125" s="208"/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</row>
    <row r="126" customFormat="false" ht="12.75" hidden="false" customHeight="false" outlineLevel="0" collapsed="false">
      <c r="C126" s="208"/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</row>
    <row r="127" customFormat="false" ht="12.75" hidden="false" customHeight="false" outlineLevel="0" collapsed="false">
      <c r="C127" s="208"/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</row>
    <row r="128" customFormat="false" ht="12.75" hidden="false" customHeight="false" outlineLevel="0" collapsed="false">
      <c r="C128" s="208"/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</row>
    <row r="129" customFormat="false" ht="12.75" hidden="false" customHeight="false" outlineLevel="0" collapsed="false"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</row>
    <row r="130" customFormat="false" ht="12.75" hidden="false" customHeight="false" outlineLevel="0" collapsed="false">
      <c r="C130" s="208"/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</row>
  </sheetData>
  <mergeCells count="7">
    <mergeCell ref="A2:J2"/>
    <mergeCell ref="A3:J3"/>
    <mergeCell ref="A4:J4"/>
    <mergeCell ref="C6:E6"/>
    <mergeCell ref="G7:J7"/>
    <mergeCell ref="C30:E30"/>
    <mergeCell ref="G31:J31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98"/>
  <sheetViews>
    <sheetView showFormulas="false" showGridLines="true" showRowColHeaders="true" showZeros="true" rightToLeft="false" tabSelected="false" showOutlineSymbols="true" defaultGridColor="true" view="normal" topLeftCell="B3" colorId="64" zoomScale="100" zoomScaleNormal="100" zoomScalePageLayoutView="100" workbookViewId="0">
      <selection pane="topLeft" activeCell="G33" activeCellId="0" sqref="G33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8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true" customHeight="false" outlineLevel="0" collapsed="false">
      <c r="A1" s="188" t="s">
        <v>88</v>
      </c>
    </row>
    <row r="2" customFormat="false" ht="15.75" hidden="false" customHeight="false" outlineLevel="0" collapsed="false">
      <c r="A2" s="188" t="s">
        <v>109</v>
      </c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0" t="s">
        <v>101</v>
      </c>
    </row>
    <row r="3" customFormat="false" ht="15" hidden="false" customHeight="false" outlineLevel="0" collapsed="false">
      <c r="A3" s="188" t="s">
        <v>110</v>
      </c>
      <c r="B3" s="191" t="s">
        <v>111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</row>
    <row r="4" customFormat="false" ht="12.75" hidden="false" customHeight="false" outlineLevel="0" collapsed="false">
      <c r="A4" s="190" t="n">
        <v>36861</v>
      </c>
      <c r="B4" s="192" t="str">
        <f aca="false">'Mgmt Summary'!A3</f>
        <v>Results based on activity through January 25, 2001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</row>
    <row r="5" customFormat="false" ht="3" hidden="false" customHeight="true" outlineLevel="0" collapsed="false">
      <c r="A5" s="188" t="s">
        <v>91</v>
      </c>
    </row>
    <row r="6" customFormat="false" ht="12.75" hidden="false" customHeight="false" outlineLevel="0" collapsed="false">
      <c r="A6" s="188" t="s">
        <v>92</v>
      </c>
      <c r="B6" s="193"/>
      <c r="C6" s="194"/>
      <c r="D6" s="196"/>
      <c r="E6" s="197"/>
      <c r="F6" s="197"/>
      <c r="G6" s="197"/>
      <c r="H6" s="197"/>
      <c r="I6" s="198"/>
      <c r="J6" s="194"/>
      <c r="K6" s="196"/>
      <c r="L6" s="197"/>
      <c r="M6" s="197"/>
      <c r="N6" s="197"/>
      <c r="O6" s="197"/>
      <c r="P6" s="198"/>
      <c r="Q6" s="194"/>
      <c r="R6" s="208"/>
      <c r="S6" s="208"/>
      <c r="T6" s="208"/>
    </row>
    <row r="7" customFormat="false" ht="12.75" hidden="false" customHeight="false" outlineLevel="0" collapsed="false">
      <c r="B7" s="209"/>
      <c r="C7" s="194"/>
      <c r="D7" s="203" t="s">
        <v>112</v>
      </c>
      <c r="E7" s="203"/>
      <c r="F7" s="203"/>
      <c r="G7" s="203"/>
      <c r="H7" s="203"/>
      <c r="I7" s="203"/>
      <c r="J7" s="194"/>
      <c r="K7" s="203" t="s">
        <v>113</v>
      </c>
      <c r="L7" s="203"/>
      <c r="M7" s="203"/>
      <c r="N7" s="203"/>
      <c r="O7" s="203"/>
      <c r="P7" s="203"/>
      <c r="Q7" s="194"/>
      <c r="R7" s="208"/>
      <c r="S7" s="208"/>
      <c r="T7" s="208"/>
    </row>
    <row r="8" customFormat="false" ht="12.75" hidden="false" customHeight="false" outlineLevel="0" collapsed="false">
      <c r="B8" s="199" t="s">
        <v>14</v>
      </c>
      <c r="C8" s="194"/>
      <c r="D8" s="259" t="s">
        <v>8</v>
      </c>
      <c r="E8" s="260" t="s">
        <v>3</v>
      </c>
      <c r="F8" s="261" t="s">
        <v>52</v>
      </c>
      <c r="G8" s="262" t="s">
        <v>114</v>
      </c>
      <c r="H8" s="262"/>
      <c r="I8" s="262"/>
      <c r="J8" s="194"/>
      <c r="K8" s="200" t="s">
        <v>8</v>
      </c>
      <c r="L8" s="201" t="s">
        <v>3</v>
      </c>
      <c r="M8" s="202" t="s">
        <v>52</v>
      </c>
      <c r="N8" s="195" t="s">
        <v>114</v>
      </c>
      <c r="O8" s="195"/>
      <c r="P8" s="195"/>
      <c r="Q8" s="194"/>
      <c r="R8" s="208"/>
      <c r="S8" s="208"/>
      <c r="T8" s="208"/>
    </row>
    <row r="9" customFormat="false" ht="8.25" hidden="false" customHeight="true" outlineLevel="0" collapsed="false">
      <c r="B9" s="193"/>
      <c r="C9" s="194"/>
      <c r="D9" s="196"/>
      <c r="E9" s="197"/>
      <c r="F9" s="197"/>
      <c r="G9" s="197"/>
      <c r="H9" s="197"/>
      <c r="I9" s="198"/>
      <c r="J9" s="194"/>
      <c r="K9" s="196"/>
      <c r="L9" s="197"/>
      <c r="M9" s="197"/>
      <c r="N9" s="197"/>
      <c r="O9" s="197"/>
      <c r="P9" s="198"/>
      <c r="Q9" s="194"/>
      <c r="R9" s="208"/>
      <c r="S9" s="208"/>
      <c r="T9" s="208"/>
    </row>
    <row r="10" customFormat="false" ht="13.5" hidden="false" customHeight="true" outlineLevel="0" collapsed="false">
      <c r="B10" s="209" t="s">
        <v>54</v>
      </c>
      <c r="C10" s="210"/>
      <c r="D10" s="211" t="n">
        <v>0</v>
      </c>
      <c r="E10" s="212" t="n">
        <v>0</v>
      </c>
      <c r="F10" s="263" t="n">
        <f aca="false">E10-D10</f>
        <v>0</v>
      </c>
      <c r="G10" s="264"/>
      <c r="H10" s="264"/>
      <c r="I10" s="265"/>
      <c r="J10" s="210"/>
      <c r="K10" s="211" t="n">
        <f aca="false">+L10</f>
        <v>10361</v>
      </c>
      <c r="L10" s="212" t="n">
        <v>10361</v>
      </c>
      <c r="M10" s="263" t="n">
        <f aca="false">L10-K10</f>
        <v>0</v>
      </c>
      <c r="N10" s="236"/>
      <c r="O10" s="215"/>
      <c r="P10" s="266"/>
      <c r="Q10" s="208"/>
      <c r="R10" s="208"/>
      <c r="S10" s="208"/>
      <c r="T10" s="208"/>
    </row>
    <row r="11" customFormat="false" ht="13.5" hidden="false" customHeight="true" outlineLevel="0" collapsed="false">
      <c r="A11" s="188" t="s">
        <v>93</v>
      </c>
      <c r="B11" s="209" t="s">
        <v>22</v>
      </c>
      <c r="C11" s="194"/>
      <c r="D11" s="211" t="n">
        <f aca="false">+E11</f>
        <v>753.424</v>
      </c>
      <c r="E11" s="212" t="n">
        <v>753.424</v>
      </c>
      <c r="F11" s="263" t="n">
        <f aca="false">E11-D11</f>
        <v>0</v>
      </c>
      <c r="G11" s="215"/>
      <c r="H11" s="215"/>
      <c r="I11" s="216"/>
      <c r="J11" s="194"/>
      <c r="K11" s="211" t="n">
        <f aca="false">L11</f>
        <v>3055</v>
      </c>
      <c r="L11" s="212" t="n">
        <v>3055</v>
      </c>
      <c r="M11" s="263" t="n">
        <f aca="false">ROUND(L11-K11,0)</f>
        <v>0</v>
      </c>
      <c r="N11" s="215"/>
      <c r="O11" s="215"/>
      <c r="P11" s="266"/>
      <c r="Q11" s="208"/>
      <c r="R11" s="208"/>
      <c r="S11" s="208"/>
      <c r="T11" s="208"/>
    </row>
    <row r="12" customFormat="false" ht="13.5" hidden="false" customHeight="true" outlineLevel="0" collapsed="false">
      <c r="A12" s="188" t="s">
        <v>94</v>
      </c>
      <c r="B12" s="209" t="s">
        <v>23</v>
      </c>
      <c r="C12" s="194"/>
      <c r="D12" s="211" t="n">
        <f aca="false">E12</f>
        <v>39.063</v>
      </c>
      <c r="E12" s="212" t="n">
        <v>39.063</v>
      </c>
      <c r="F12" s="263" t="n">
        <f aca="false">E12-D12</f>
        <v>0</v>
      </c>
      <c r="G12" s="215"/>
      <c r="H12" s="215"/>
      <c r="I12" s="216"/>
      <c r="J12" s="194"/>
      <c r="K12" s="211" t="n">
        <f aca="false">L12</f>
        <v>804</v>
      </c>
      <c r="L12" s="212" t="n">
        <v>804</v>
      </c>
      <c r="M12" s="263" t="n">
        <f aca="false">ROUND(L12-K12,0)</f>
        <v>0</v>
      </c>
      <c r="N12" s="215"/>
      <c r="O12" s="215"/>
      <c r="P12" s="266"/>
      <c r="Q12" s="208"/>
      <c r="R12" s="208"/>
      <c r="S12" s="208"/>
      <c r="T12" s="208"/>
    </row>
    <row r="13" customFormat="false" ht="13.5" hidden="false" customHeight="true" outlineLevel="0" collapsed="false">
      <c r="A13" s="188" t="s">
        <v>95</v>
      </c>
      <c r="B13" s="209" t="s">
        <v>24</v>
      </c>
      <c r="C13" s="194"/>
      <c r="D13" s="211" t="n">
        <f aca="false">E13</f>
        <v>0</v>
      </c>
      <c r="E13" s="212" t="n">
        <v>0</v>
      </c>
      <c r="F13" s="263" t="n">
        <f aca="false">E13-D13</f>
        <v>0</v>
      </c>
      <c r="G13" s="215"/>
      <c r="H13" s="215"/>
      <c r="I13" s="216"/>
      <c r="J13" s="194"/>
      <c r="K13" s="211" t="n">
        <f aca="false">L13</f>
        <v>1923</v>
      </c>
      <c r="L13" s="212" t="n">
        <v>1923</v>
      </c>
      <c r="M13" s="263" t="n">
        <f aca="false">ROUND(L13-K13,0)</f>
        <v>0</v>
      </c>
      <c r="N13" s="215"/>
      <c r="O13" s="215"/>
      <c r="P13" s="266"/>
      <c r="Q13" s="208"/>
      <c r="R13" s="208"/>
      <c r="S13" s="208"/>
      <c r="T13" s="208"/>
    </row>
    <row r="14" customFormat="false" ht="13.5" hidden="false" customHeight="true" outlineLevel="0" collapsed="false">
      <c r="A14" s="188" t="s">
        <v>96</v>
      </c>
      <c r="B14" s="209" t="s">
        <v>25</v>
      </c>
      <c r="C14" s="194"/>
      <c r="D14" s="211" t="n">
        <v>0</v>
      </c>
      <c r="E14" s="212" t="n">
        <v>0</v>
      </c>
      <c r="F14" s="263" t="n">
        <f aca="false">E14-D14</f>
        <v>0</v>
      </c>
      <c r="G14" s="215"/>
      <c r="H14" s="215"/>
      <c r="I14" s="216"/>
      <c r="J14" s="194"/>
      <c r="K14" s="211" t="n">
        <f aca="false">L14</f>
        <v>732</v>
      </c>
      <c r="L14" s="212" t="n">
        <v>732</v>
      </c>
      <c r="M14" s="263" t="n">
        <f aca="false">ROUND(L14-K14,0)</f>
        <v>0</v>
      </c>
      <c r="N14" s="215"/>
      <c r="O14" s="215"/>
      <c r="P14" s="266"/>
      <c r="Q14" s="208"/>
      <c r="R14" s="208"/>
      <c r="S14" s="208"/>
      <c r="T14" s="208"/>
    </row>
    <row r="15" customFormat="false" ht="13.5" hidden="false" customHeight="true" outlineLevel="0" collapsed="false">
      <c r="A15" s="188" t="s">
        <v>97</v>
      </c>
      <c r="B15" s="218" t="s">
        <v>26</v>
      </c>
      <c r="C15" s="210"/>
      <c r="D15" s="211" t="n">
        <f aca="false">E15</f>
        <v>0</v>
      </c>
      <c r="E15" s="212" t="n">
        <v>0</v>
      </c>
      <c r="F15" s="263" t="n">
        <f aca="false">E15-D15</f>
        <v>0</v>
      </c>
      <c r="G15" s="264"/>
      <c r="H15" s="264"/>
      <c r="I15" s="265"/>
      <c r="J15" s="210"/>
      <c r="K15" s="211" t="n">
        <f aca="false">L15</f>
        <v>2315</v>
      </c>
      <c r="L15" s="212" t="n">
        <v>2315</v>
      </c>
      <c r="M15" s="263" t="n">
        <f aca="false">ROUND(L15-K15,0)</f>
        <v>0</v>
      </c>
      <c r="N15" s="215"/>
      <c r="O15" s="215"/>
      <c r="P15" s="266"/>
      <c r="Q15" s="208"/>
      <c r="R15" s="208"/>
      <c r="S15" s="208"/>
      <c r="T15" s="208"/>
    </row>
    <row r="16" customFormat="false" ht="13.5" hidden="false" customHeight="true" outlineLevel="0" collapsed="false">
      <c r="B16" s="218" t="s">
        <v>27</v>
      </c>
      <c r="C16" s="210"/>
      <c r="D16" s="211" t="n">
        <v>0</v>
      </c>
      <c r="E16" s="212" t="n">
        <v>0</v>
      </c>
      <c r="F16" s="263" t="n">
        <f aca="false">E16-D16</f>
        <v>0</v>
      </c>
      <c r="G16" s="264"/>
      <c r="H16" s="264"/>
      <c r="I16" s="265"/>
      <c r="J16" s="210"/>
      <c r="K16" s="211" t="n">
        <f aca="false">+L16</f>
        <v>153</v>
      </c>
      <c r="L16" s="212" t="n">
        <v>153</v>
      </c>
      <c r="M16" s="263" t="n">
        <f aca="false">L16-K16</f>
        <v>0</v>
      </c>
      <c r="N16" s="215"/>
      <c r="O16" s="215"/>
      <c r="P16" s="266"/>
      <c r="Q16" s="208"/>
      <c r="R16" s="208"/>
      <c r="S16" s="208"/>
      <c r="T16" s="208"/>
    </row>
    <row r="17" customFormat="false" ht="13.5" hidden="false" customHeight="true" outlineLevel="0" collapsed="false">
      <c r="B17" s="218" t="s">
        <v>31</v>
      </c>
      <c r="C17" s="210"/>
      <c r="D17" s="211" t="n">
        <f aca="false">+E17</f>
        <v>0</v>
      </c>
      <c r="E17" s="212" t="n">
        <v>0</v>
      </c>
      <c r="F17" s="263" t="n">
        <f aca="false">E17-D17</f>
        <v>0</v>
      </c>
      <c r="G17" s="264"/>
      <c r="H17" s="264"/>
      <c r="I17" s="265"/>
      <c r="J17" s="210"/>
      <c r="K17" s="211" t="n">
        <f aca="false">+L17</f>
        <v>1145</v>
      </c>
      <c r="L17" s="212" t="n">
        <v>1145</v>
      </c>
      <c r="M17" s="263" t="n">
        <f aca="false">L17-K17</f>
        <v>0</v>
      </c>
      <c r="N17" s="215"/>
      <c r="O17" s="215"/>
      <c r="P17" s="266"/>
      <c r="Q17" s="208"/>
      <c r="R17" s="208"/>
      <c r="S17" s="208"/>
      <c r="T17" s="208"/>
    </row>
    <row r="18" customFormat="false" ht="13.5" hidden="false" customHeight="true" outlineLevel="0" collapsed="false">
      <c r="B18" s="218" t="s">
        <v>32</v>
      </c>
      <c r="C18" s="210"/>
      <c r="D18" s="211" t="n">
        <f aca="false">+E18</f>
        <v>0</v>
      </c>
      <c r="E18" s="212" t="n">
        <v>0</v>
      </c>
      <c r="F18" s="263" t="n">
        <f aca="false">E18-D18</f>
        <v>0</v>
      </c>
      <c r="G18" s="264"/>
      <c r="H18" s="264"/>
      <c r="I18" s="265"/>
      <c r="J18" s="210"/>
      <c r="K18" s="211" t="n">
        <f aca="false">+L18</f>
        <v>779</v>
      </c>
      <c r="L18" s="212" t="n">
        <v>779</v>
      </c>
      <c r="M18" s="263" t="n">
        <f aca="false">L18-K18</f>
        <v>0</v>
      </c>
      <c r="N18" s="215"/>
      <c r="O18" s="215"/>
      <c r="P18" s="266"/>
      <c r="Q18" s="208"/>
      <c r="R18" s="208"/>
      <c r="S18" s="208"/>
      <c r="T18" s="208"/>
    </row>
    <row r="19" customFormat="false" ht="13.5" hidden="false" customHeight="true" outlineLevel="0" collapsed="false">
      <c r="B19" s="218" t="s">
        <v>33</v>
      </c>
      <c r="C19" s="210"/>
      <c r="D19" s="211" t="n">
        <f aca="false">+E19</f>
        <v>591</v>
      </c>
      <c r="E19" s="212" t="n">
        <v>591</v>
      </c>
      <c r="F19" s="263" t="n">
        <f aca="false">E19-D19</f>
        <v>0</v>
      </c>
      <c r="G19" s="264"/>
      <c r="H19" s="264"/>
      <c r="I19" s="265"/>
      <c r="J19" s="210"/>
      <c r="K19" s="211" t="n">
        <f aca="false">+L19</f>
        <v>561</v>
      </c>
      <c r="L19" s="212" t="n">
        <v>561</v>
      </c>
      <c r="M19" s="263" t="n">
        <f aca="false">L19-K19</f>
        <v>0</v>
      </c>
      <c r="N19" s="215"/>
      <c r="O19" s="215"/>
      <c r="P19" s="266"/>
      <c r="Q19" s="208"/>
      <c r="R19" s="208"/>
      <c r="S19" s="208"/>
      <c r="T19" s="208"/>
    </row>
    <row r="20" customFormat="false" ht="13.5" hidden="false" customHeight="true" outlineLevel="0" collapsed="false">
      <c r="B20" s="218" t="s">
        <v>55</v>
      </c>
      <c r="C20" s="210"/>
      <c r="D20" s="211" t="n">
        <v>0</v>
      </c>
      <c r="E20" s="212" t="n">
        <v>0</v>
      </c>
      <c r="F20" s="263" t="n">
        <f aca="false">E20-D20</f>
        <v>0</v>
      </c>
      <c r="G20" s="264"/>
      <c r="H20" s="264"/>
      <c r="I20" s="265"/>
      <c r="J20" s="210"/>
      <c r="K20" s="211" t="n">
        <f aca="false">+L20</f>
        <v>55.061</v>
      </c>
      <c r="L20" s="212" t="n">
        <v>55.061</v>
      </c>
      <c r="M20" s="263" t="n">
        <f aca="false">L20-K20</f>
        <v>0</v>
      </c>
      <c r="N20" s="215"/>
      <c r="O20" s="215"/>
      <c r="P20" s="266"/>
      <c r="Q20" s="208"/>
      <c r="R20" s="208"/>
      <c r="S20" s="208"/>
      <c r="T20" s="208"/>
    </row>
    <row r="21" customFormat="false" ht="13.5" hidden="false" customHeight="true" outlineLevel="0" collapsed="false">
      <c r="B21" s="209" t="s">
        <v>29</v>
      </c>
      <c r="C21" s="194"/>
      <c r="D21" s="211" t="n">
        <v>0</v>
      </c>
      <c r="E21" s="212" t="n">
        <v>0</v>
      </c>
      <c r="F21" s="263" t="n">
        <f aca="false">E21-D21</f>
        <v>0</v>
      </c>
      <c r="G21" s="215"/>
      <c r="H21" s="215"/>
      <c r="I21" s="216"/>
      <c r="J21" s="194"/>
      <c r="K21" s="211" t="n">
        <f aca="false">L21</f>
        <v>464.792</v>
      </c>
      <c r="L21" s="212" t="n">
        <v>464.792</v>
      </c>
      <c r="M21" s="263" t="n">
        <f aca="false">L21-K21</f>
        <v>0</v>
      </c>
      <c r="N21" s="215"/>
      <c r="O21" s="215"/>
      <c r="P21" s="266"/>
      <c r="Q21" s="208"/>
      <c r="R21" s="208"/>
      <c r="S21" s="208"/>
      <c r="T21" s="208"/>
    </row>
    <row r="22" customFormat="false" ht="3" hidden="false" customHeight="true" outlineLevel="0" collapsed="false">
      <c r="B22" s="209"/>
      <c r="C22" s="194"/>
      <c r="D22" s="211"/>
      <c r="E22" s="212"/>
      <c r="F22" s="263"/>
      <c r="G22" s="215"/>
      <c r="H22" s="215"/>
      <c r="I22" s="216"/>
      <c r="J22" s="194"/>
      <c r="K22" s="211"/>
      <c r="L22" s="212"/>
      <c r="M22" s="263"/>
      <c r="N22" s="215"/>
      <c r="O22" s="215"/>
      <c r="P22" s="266"/>
      <c r="Q22" s="208"/>
      <c r="R22" s="208"/>
      <c r="S22" s="208"/>
      <c r="T22" s="208"/>
    </row>
    <row r="23" customFormat="false" ht="11.25" hidden="false" customHeight="true" outlineLevel="0" collapsed="false">
      <c r="B23" s="267" t="s">
        <v>30</v>
      </c>
      <c r="C23" s="194"/>
      <c r="D23" s="221" t="n">
        <f aca="false">SUM(D10:D22)</f>
        <v>1383.487</v>
      </c>
      <c r="E23" s="222" t="n">
        <f aca="false">SUM(E10:E22)</f>
        <v>1383.487</v>
      </c>
      <c r="F23" s="222" t="n">
        <f aca="false">SUM(F10:F22)</f>
        <v>0</v>
      </c>
      <c r="G23" s="225"/>
      <c r="H23" s="225"/>
      <c r="I23" s="226"/>
      <c r="J23" s="194"/>
      <c r="K23" s="221" t="n">
        <f aca="false">SUM(K10:K22)</f>
        <v>22347.853</v>
      </c>
      <c r="L23" s="222" t="n">
        <f aca="false">SUM(L10:L22)</f>
        <v>22347.853</v>
      </c>
      <c r="M23" s="222" t="n">
        <f aca="false">SUM(M10:M22)</f>
        <v>0</v>
      </c>
      <c r="N23" s="225"/>
      <c r="O23" s="225"/>
      <c r="P23" s="268"/>
      <c r="Q23" s="208"/>
      <c r="R23" s="208"/>
      <c r="S23" s="208"/>
      <c r="T23" s="208"/>
    </row>
    <row r="24" customFormat="false" ht="3" hidden="false" customHeight="true" outlineLevel="0" collapsed="false">
      <c r="B24" s="209"/>
      <c r="C24" s="194"/>
      <c r="D24" s="211"/>
      <c r="E24" s="212"/>
      <c r="F24" s="263"/>
      <c r="G24" s="215"/>
      <c r="H24" s="215"/>
      <c r="I24" s="216"/>
      <c r="J24" s="194"/>
      <c r="K24" s="211"/>
      <c r="L24" s="212"/>
      <c r="M24" s="263"/>
      <c r="N24" s="215"/>
      <c r="O24" s="215"/>
      <c r="P24" s="266"/>
      <c r="Q24" s="208"/>
      <c r="R24" s="208"/>
      <c r="S24" s="208"/>
      <c r="T24" s="208"/>
    </row>
    <row r="25" customFormat="false" ht="13.5" hidden="false" customHeight="true" outlineLevel="0" collapsed="false">
      <c r="B25" s="209" t="s">
        <v>115</v>
      </c>
      <c r="C25" s="194"/>
      <c r="D25" s="211" t="n">
        <f aca="false">-(D23)</f>
        <v>-1383.487</v>
      </c>
      <c r="E25" s="212" t="n">
        <f aca="false">-(E23)</f>
        <v>-1383.487</v>
      </c>
      <c r="F25" s="263" t="n">
        <f aca="false">E25-D25</f>
        <v>0</v>
      </c>
      <c r="G25" s="215"/>
      <c r="H25" s="215"/>
      <c r="I25" s="216"/>
      <c r="J25" s="194"/>
      <c r="K25" s="211" t="n">
        <v>0</v>
      </c>
      <c r="L25" s="212" t="n">
        <v>0</v>
      </c>
      <c r="M25" s="263" t="n">
        <f aca="false">L25-K25</f>
        <v>0</v>
      </c>
      <c r="N25" s="215"/>
      <c r="O25" s="215"/>
      <c r="P25" s="266"/>
      <c r="Q25" s="208"/>
      <c r="R25" s="208"/>
      <c r="S25" s="208"/>
      <c r="T25" s="208"/>
    </row>
    <row r="26" customFormat="false" ht="13.5" hidden="false" customHeight="true" outlineLevel="0" collapsed="false">
      <c r="B26" s="209" t="s">
        <v>116</v>
      </c>
      <c r="C26" s="194"/>
      <c r="D26" s="211" t="n">
        <v>0</v>
      </c>
      <c r="E26" s="212" t="n">
        <v>0</v>
      </c>
      <c r="F26" s="263" t="n">
        <f aca="false">E26-D26</f>
        <v>0</v>
      </c>
      <c r="G26" s="215"/>
      <c r="H26" s="215"/>
      <c r="I26" s="216"/>
      <c r="J26" s="194"/>
      <c r="K26" s="211" t="n">
        <f aca="false">-K23</f>
        <v>-22347.853</v>
      </c>
      <c r="L26" s="212" t="n">
        <f aca="false">-L23</f>
        <v>-22347.853</v>
      </c>
      <c r="M26" s="263" t="n">
        <f aca="false">L26-K26</f>
        <v>0</v>
      </c>
      <c r="N26" s="215"/>
      <c r="O26" s="215"/>
      <c r="P26" s="266"/>
      <c r="Q26" s="208"/>
      <c r="R26" s="208"/>
      <c r="S26" s="208"/>
      <c r="T26" s="208"/>
    </row>
    <row r="27" customFormat="false" ht="3" hidden="false" customHeight="true" outlineLevel="0" collapsed="false">
      <c r="B27" s="209"/>
      <c r="C27" s="194"/>
      <c r="D27" s="211"/>
      <c r="E27" s="212"/>
      <c r="F27" s="263"/>
      <c r="G27" s="215"/>
      <c r="H27" s="215"/>
      <c r="I27" s="216"/>
      <c r="J27" s="194"/>
      <c r="K27" s="211"/>
      <c r="L27" s="212"/>
      <c r="M27" s="263"/>
      <c r="N27" s="215"/>
      <c r="O27" s="215"/>
      <c r="P27" s="266"/>
      <c r="Q27" s="208"/>
      <c r="R27" s="208"/>
      <c r="S27" s="208"/>
      <c r="T27" s="208"/>
    </row>
    <row r="28" customFormat="false" ht="11.25" hidden="false" customHeight="true" outlineLevel="0" collapsed="false">
      <c r="A28" s="194"/>
      <c r="B28" s="220" t="s">
        <v>9</v>
      </c>
      <c r="C28" s="194"/>
      <c r="D28" s="227" t="n">
        <f aca="false">SUM(D23:D26)</f>
        <v>0</v>
      </c>
      <c r="E28" s="228" t="n">
        <f aca="false">SUM(E23:E26)</f>
        <v>0</v>
      </c>
      <c r="F28" s="228" t="n">
        <f aca="false">SUM(F23:F26)</f>
        <v>0</v>
      </c>
      <c r="G28" s="225"/>
      <c r="H28" s="225"/>
      <c r="I28" s="226"/>
      <c r="J28" s="194"/>
      <c r="K28" s="227" t="n">
        <f aca="false">SUM(K23:K26)</f>
        <v>0</v>
      </c>
      <c r="L28" s="228" t="n">
        <f aca="false">SUM(L23:L26)</f>
        <v>0</v>
      </c>
      <c r="M28" s="228" t="n">
        <f aca="false">SUM(M23:M26)</f>
        <v>0</v>
      </c>
      <c r="N28" s="225"/>
      <c r="O28" s="225"/>
      <c r="P28" s="268"/>
    </row>
    <row r="29" customFormat="false" ht="3" hidden="false" customHeight="true" outlineLevel="0" collapsed="false">
      <c r="B29" s="230"/>
      <c r="C29" s="194"/>
      <c r="D29" s="249"/>
      <c r="E29" s="250"/>
      <c r="F29" s="250"/>
      <c r="G29" s="232"/>
      <c r="H29" s="232"/>
      <c r="I29" s="233"/>
      <c r="J29" s="194"/>
      <c r="K29" s="249"/>
      <c r="L29" s="250"/>
      <c r="M29" s="250"/>
      <c r="N29" s="232"/>
      <c r="O29" s="232"/>
      <c r="P29" s="257"/>
      <c r="Q29" s="208"/>
      <c r="R29" s="208"/>
      <c r="S29" s="208"/>
      <c r="T29" s="208"/>
    </row>
    <row r="30" customFormat="false" ht="12.75" hidden="false" customHeight="false" outlineLevel="0" collapsed="false">
      <c r="D30" s="269"/>
      <c r="E30" s="269"/>
      <c r="F30" s="269"/>
      <c r="G30" s="208"/>
      <c r="H30" s="208"/>
      <c r="I30" s="208"/>
      <c r="J30" s="208"/>
      <c r="K30" s="269"/>
      <c r="L30" s="269"/>
      <c r="M30" s="269"/>
      <c r="N30" s="208"/>
      <c r="O30" s="208"/>
      <c r="P30" s="208"/>
      <c r="Q30" s="208"/>
      <c r="R30" s="208"/>
      <c r="S30" s="208"/>
      <c r="T30" s="208"/>
    </row>
    <row r="31" customFormat="false" ht="12.75" hidden="false" customHeight="false" outlineLevel="0" collapsed="false">
      <c r="D31" s="269"/>
      <c r="E31" s="269"/>
      <c r="F31" s="269"/>
      <c r="G31" s="208"/>
      <c r="H31" s="208"/>
      <c r="I31" s="208"/>
      <c r="J31" s="208"/>
      <c r="K31" s="269"/>
      <c r="L31" s="269"/>
      <c r="M31" s="269"/>
      <c r="N31" s="208"/>
      <c r="O31" s="208"/>
      <c r="P31" s="208"/>
      <c r="Q31" s="208"/>
      <c r="R31" s="208"/>
      <c r="S31" s="208"/>
      <c r="T31" s="208"/>
    </row>
    <row r="32" customFormat="false" ht="12.75" hidden="false" customHeight="false" outlineLevel="0" collapsed="false">
      <c r="D32" s="269"/>
      <c r="E32" s="269"/>
      <c r="F32" s="269"/>
      <c r="G32" s="208"/>
      <c r="H32" s="208"/>
      <c r="I32" s="208"/>
      <c r="J32" s="208"/>
      <c r="K32" s="269"/>
      <c r="L32" s="269"/>
      <c r="M32" s="269"/>
      <c r="N32" s="208"/>
      <c r="O32" s="208"/>
      <c r="P32" s="208"/>
      <c r="Q32" s="208"/>
      <c r="R32" s="208"/>
      <c r="S32" s="208"/>
      <c r="T32" s="208"/>
    </row>
    <row r="33" customFormat="false" ht="12.75" hidden="false" customHeight="false" outlineLevel="0" collapsed="false">
      <c r="D33" s="269"/>
      <c r="E33" s="269"/>
      <c r="F33" s="269"/>
      <c r="G33" s="208"/>
      <c r="H33" s="208"/>
      <c r="I33" s="208"/>
      <c r="J33" s="208"/>
      <c r="K33" s="269"/>
      <c r="L33" s="269"/>
      <c r="M33" s="269"/>
      <c r="N33" s="208"/>
      <c r="O33" s="208"/>
      <c r="P33" s="208"/>
      <c r="Q33" s="208"/>
      <c r="R33" s="208"/>
      <c r="S33" s="208"/>
      <c r="T33" s="208"/>
    </row>
    <row r="34" customFormat="false" ht="12.75" hidden="false" customHeight="false" outlineLevel="0" collapsed="false">
      <c r="D34" s="269"/>
      <c r="E34" s="269"/>
      <c r="F34" s="269"/>
      <c r="G34" s="208"/>
      <c r="H34" s="208"/>
      <c r="I34" s="208"/>
      <c r="J34" s="208"/>
      <c r="K34" s="269"/>
      <c r="L34" s="269"/>
      <c r="M34" s="269" t="s">
        <v>42</v>
      </c>
      <c r="N34" s="208"/>
      <c r="O34" s="208"/>
      <c r="P34" s="208"/>
      <c r="Q34" s="208"/>
      <c r="R34" s="208"/>
      <c r="S34" s="208"/>
      <c r="T34" s="208"/>
    </row>
    <row r="35" customFormat="false" ht="12.75" hidden="false" customHeight="false" outlineLevel="0" collapsed="false">
      <c r="D35" s="269"/>
      <c r="E35" s="269"/>
      <c r="F35" s="269"/>
      <c r="G35" s="208"/>
      <c r="H35" s="208"/>
      <c r="I35" s="208"/>
      <c r="J35" s="208"/>
      <c r="K35" s="269"/>
      <c r="L35" s="269"/>
      <c r="M35" s="269"/>
      <c r="N35" s="208"/>
      <c r="O35" s="208"/>
      <c r="P35" s="208"/>
      <c r="Q35" s="208"/>
      <c r="R35" s="208"/>
      <c r="S35" s="208"/>
      <c r="T35" s="208"/>
    </row>
    <row r="36" customFormat="false" ht="12.75" hidden="false" customHeight="false" outlineLevel="0" collapsed="false">
      <c r="D36" s="269"/>
      <c r="E36" s="269"/>
      <c r="F36" s="269"/>
      <c r="G36" s="208"/>
      <c r="H36" s="208"/>
      <c r="I36" s="208"/>
      <c r="J36" s="208"/>
      <c r="K36" s="269"/>
      <c r="L36" s="269"/>
      <c r="M36" s="269"/>
      <c r="N36" s="208"/>
      <c r="O36" s="208"/>
      <c r="P36" s="208"/>
      <c r="Q36" s="208"/>
      <c r="R36" s="208"/>
      <c r="S36" s="208"/>
      <c r="T36" s="208"/>
    </row>
    <row r="37" customFormat="false" ht="12.75" hidden="false" customHeight="false" outlineLevel="0" collapsed="false">
      <c r="D37" s="269"/>
      <c r="E37" s="269"/>
      <c r="F37" s="269"/>
      <c r="G37" s="208"/>
      <c r="H37" s="208"/>
      <c r="I37" s="208"/>
      <c r="J37" s="208"/>
      <c r="K37" s="269"/>
      <c r="L37" s="269"/>
      <c r="M37" s="269"/>
      <c r="N37" s="208"/>
      <c r="O37" s="208"/>
      <c r="P37" s="208"/>
      <c r="Q37" s="208"/>
      <c r="R37" s="208"/>
      <c r="S37" s="208"/>
      <c r="T37" s="208"/>
    </row>
    <row r="38" customFormat="false" ht="12.75" hidden="false" customHeight="false" outlineLevel="0" collapsed="false">
      <c r="D38" s="269"/>
      <c r="E38" s="269"/>
      <c r="F38" s="269"/>
      <c r="G38" s="208"/>
      <c r="H38" s="208"/>
      <c r="I38" s="208"/>
      <c r="J38" s="208"/>
      <c r="K38" s="269"/>
      <c r="L38" s="269"/>
      <c r="M38" s="269"/>
      <c r="N38" s="208"/>
      <c r="O38" s="208"/>
      <c r="P38" s="208"/>
      <c r="Q38" s="208"/>
      <c r="R38" s="208"/>
      <c r="S38" s="208"/>
      <c r="T38" s="208"/>
    </row>
    <row r="39" customFormat="false" ht="12.75" hidden="false" customHeight="false" outlineLevel="0" collapsed="false">
      <c r="D39" s="269"/>
      <c r="E39" s="269"/>
      <c r="F39" s="269"/>
      <c r="G39" s="208"/>
      <c r="H39" s="208"/>
      <c r="I39" s="208"/>
      <c r="J39" s="208"/>
      <c r="K39" s="269"/>
      <c r="L39" s="269"/>
      <c r="M39" s="269"/>
      <c r="N39" s="208"/>
      <c r="O39" s="208"/>
      <c r="P39" s="208"/>
      <c r="Q39" s="208"/>
      <c r="R39" s="208"/>
      <c r="S39" s="208"/>
      <c r="T39" s="208"/>
    </row>
    <row r="40" customFormat="false" ht="12.75" hidden="false" customHeight="false" outlineLevel="0" collapsed="false">
      <c r="D40" s="269"/>
      <c r="E40" s="269"/>
      <c r="F40" s="269"/>
      <c r="G40" s="208"/>
      <c r="H40" s="208"/>
      <c r="I40" s="208"/>
      <c r="J40" s="208"/>
      <c r="K40" s="269"/>
      <c r="L40" s="269"/>
      <c r="M40" s="269"/>
      <c r="N40" s="208"/>
      <c r="O40" s="208"/>
      <c r="P40" s="208"/>
      <c r="Q40" s="208"/>
      <c r="R40" s="208"/>
      <c r="S40" s="208"/>
      <c r="T40" s="208"/>
    </row>
    <row r="41" customFormat="false" ht="12.75" hidden="false" customHeight="false" outlineLevel="0" collapsed="false">
      <c r="D41" s="269"/>
      <c r="E41" s="269"/>
      <c r="F41" s="269"/>
      <c r="G41" s="208"/>
      <c r="H41" s="208"/>
      <c r="I41" s="208"/>
      <c r="J41" s="208"/>
      <c r="K41" s="269"/>
      <c r="L41" s="269"/>
      <c r="M41" s="269"/>
      <c r="N41" s="208"/>
      <c r="O41" s="208"/>
      <c r="P41" s="208"/>
      <c r="Q41" s="208"/>
      <c r="R41" s="208"/>
      <c r="S41" s="208"/>
      <c r="T41" s="208"/>
    </row>
    <row r="42" customFormat="false" ht="12.75" hidden="false" customHeight="false" outlineLevel="0" collapsed="false">
      <c r="D42" s="269"/>
      <c r="E42" s="269"/>
      <c r="F42" s="269"/>
      <c r="G42" s="208"/>
      <c r="H42" s="208"/>
      <c r="I42" s="208"/>
      <c r="J42" s="208"/>
      <c r="K42" s="269"/>
      <c r="L42" s="269"/>
      <c r="M42" s="269"/>
      <c r="N42" s="208"/>
      <c r="O42" s="208"/>
      <c r="P42" s="208"/>
      <c r="Q42" s="208"/>
      <c r="R42" s="208"/>
      <c r="S42" s="208"/>
      <c r="T42" s="208"/>
    </row>
    <row r="43" customFormat="false" ht="12.75" hidden="false" customHeight="false" outlineLevel="0" collapsed="false">
      <c r="D43" s="269"/>
      <c r="E43" s="269"/>
      <c r="F43" s="269"/>
      <c r="G43" s="208"/>
      <c r="H43" s="208"/>
      <c r="I43" s="208"/>
      <c r="J43" s="208"/>
      <c r="K43" s="269"/>
      <c r="L43" s="269"/>
      <c r="M43" s="269"/>
      <c r="N43" s="208"/>
      <c r="O43" s="208"/>
      <c r="P43" s="208"/>
      <c r="Q43" s="208"/>
      <c r="R43" s="208"/>
      <c r="S43" s="208"/>
      <c r="T43" s="208"/>
    </row>
    <row r="44" customFormat="false" ht="12.75" hidden="false" customHeight="false" outlineLevel="0" collapsed="false">
      <c r="D44" s="269"/>
      <c r="E44" s="269"/>
      <c r="F44" s="269"/>
      <c r="G44" s="208"/>
      <c r="H44" s="208"/>
      <c r="I44" s="208"/>
      <c r="J44" s="208"/>
      <c r="K44" s="269"/>
      <c r="L44" s="269"/>
      <c r="M44" s="269"/>
      <c r="N44" s="208"/>
      <c r="O44" s="208"/>
      <c r="P44" s="208"/>
      <c r="Q44" s="208"/>
      <c r="R44" s="208"/>
      <c r="S44" s="208"/>
      <c r="T44" s="208"/>
    </row>
    <row r="45" customFormat="false" ht="12.75" hidden="false" customHeight="false" outlineLevel="0" collapsed="false">
      <c r="D45" s="269"/>
      <c r="E45" s="269"/>
      <c r="L45" s="269"/>
      <c r="M45" s="269"/>
      <c r="N45" s="208"/>
      <c r="O45" s="208"/>
      <c r="P45" s="208"/>
      <c r="Q45" s="208"/>
      <c r="R45" s="208"/>
      <c r="S45" s="208"/>
      <c r="T45" s="208"/>
    </row>
    <row r="46" customFormat="false" ht="12.75" hidden="false" customHeight="false" outlineLevel="0" collapsed="false">
      <c r="D46" s="269"/>
      <c r="E46" s="269"/>
      <c r="L46" s="269"/>
      <c r="M46" s="269"/>
      <c r="N46" s="208"/>
      <c r="O46" s="208"/>
      <c r="P46" s="208"/>
      <c r="Q46" s="208"/>
      <c r="R46" s="208"/>
      <c r="S46" s="208"/>
      <c r="T46" s="208"/>
    </row>
    <row r="47" customFormat="false" ht="12.75" hidden="false" customHeight="false" outlineLevel="0" collapsed="false">
      <c r="D47" s="269"/>
      <c r="E47" s="269"/>
      <c r="L47" s="269"/>
      <c r="M47" s="269"/>
      <c r="N47" s="208"/>
      <c r="O47" s="208"/>
      <c r="P47" s="208"/>
      <c r="Q47" s="208"/>
      <c r="R47" s="208"/>
      <c r="S47" s="208"/>
      <c r="T47" s="208"/>
    </row>
    <row r="48" customFormat="false" ht="12.75" hidden="false" customHeight="false" outlineLevel="0" collapsed="false">
      <c r="D48" s="269"/>
      <c r="E48" s="269"/>
      <c r="L48" s="269"/>
      <c r="M48" s="269"/>
      <c r="N48" s="208"/>
      <c r="O48" s="208"/>
      <c r="P48" s="208"/>
      <c r="Q48" s="208"/>
      <c r="R48" s="208"/>
      <c r="S48" s="208"/>
      <c r="T48" s="208"/>
    </row>
    <row r="49" customFormat="false" ht="12.75" hidden="false" customHeight="false" outlineLevel="0" collapsed="false">
      <c r="D49" s="269"/>
      <c r="E49" s="269"/>
      <c r="L49" s="269"/>
      <c r="M49" s="269"/>
      <c r="N49" s="208"/>
      <c r="O49" s="208"/>
      <c r="P49" s="208"/>
      <c r="Q49" s="208"/>
      <c r="R49" s="208"/>
      <c r="S49" s="208"/>
      <c r="T49" s="208"/>
    </row>
    <row r="50" customFormat="false" ht="12.75" hidden="false" customHeight="false" outlineLevel="0" collapsed="false">
      <c r="D50" s="269"/>
      <c r="E50" s="269"/>
      <c r="L50" s="269"/>
      <c r="M50" s="269"/>
      <c r="N50" s="208"/>
      <c r="O50" s="208"/>
      <c r="P50" s="208"/>
      <c r="Q50" s="208"/>
      <c r="R50" s="208"/>
      <c r="S50" s="208"/>
      <c r="T50" s="208"/>
    </row>
    <row r="51" customFormat="false" ht="12.75" hidden="false" customHeight="false" outlineLevel="0" collapsed="false">
      <c r="D51" s="269"/>
      <c r="E51" s="269"/>
      <c r="F51" s="269"/>
      <c r="G51" s="208"/>
      <c r="H51" s="208"/>
      <c r="I51" s="208"/>
      <c r="J51" s="208"/>
      <c r="K51" s="269"/>
      <c r="L51" s="269"/>
      <c r="M51" s="269"/>
      <c r="N51" s="208"/>
      <c r="O51" s="208"/>
      <c r="P51" s="208"/>
      <c r="Q51" s="208"/>
      <c r="R51" s="208"/>
      <c r="S51" s="208"/>
      <c r="T51" s="208"/>
    </row>
    <row r="52" customFormat="false" ht="12.75" hidden="false" customHeight="false" outlineLevel="0" collapsed="false">
      <c r="A52" s="269"/>
      <c r="B52" s="208"/>
      <c r="C52" s="208"/>
      <c r="D52" s="208"/>
      <c r="E52" s="208"/>
      <c r="F52" s="269"/>
      <c r="G52" s="208"/>
      <c r="H52" s="208"/>
      <c r="I52" s="208"/>
      <c r="J52" s="208"/>
      <c r="K52" s="269"/>
      <c r="L52" s="269"/>
      <c r="M52" s="269"/>
      <c r="N52" s="208"/>
      <c r="O52" s="208"/>
      <c r="P52" s="208"/>
      <c r="Q52" s="208"/>
      <c r="R52" s="208"/>
      <c r="S52" s="208"/>
      <c r="T52" s="208"/>
    </row>
    <row r="53" customFormat="false" ht="12.75" hidden="false" customHeight="false" outlineLevel="0" collapsed="false">
      <c r="A53" s="269"/>
      <c r="B53" s="208"/>
      <c r="C53" s="208"/>
      <c r="D53" s="208"/>
      <c r="E53" s="208"/>
      <c r="F53" s="269"/>
      <c r="G53" s="208"/>
      <c r="H53" s="208"/>
      <c r="I53" s="208"/>
      <c r="J53" s="208"/>
      <c r="K53" s="269"/>
      <c r="L53" s="269"/>
      <c r="M53" s="269"/>
      <c r="N53" s="208"/>
      <c r="O53" s="208"/>
      <c r="P53" s="208"/>
      <c r="Q53" s="208"/>
      <c r="R53" s="208"/>
      <c r="S53" s="208"/>
      <c r="T53" s="208"/>
    </row>
    <row r="54" customFormat="false" ht="12.75" hidden="false" customHeight="false" outlineLevel="0" collapsed="false">
      <c r="A54" s="269"/>
      <c r="B54" s="208"/>
      <c r="C54" s="208"/>
      <c r="D54" s="208"/>
      <c r="E54" s="208"/>
      <c r="F54" s="269"/>
      <c r="G54" s="208"/>
      <c r="H54" s="208"/>
      <c r="I54" s="208"/>
      <c r="J54" s="208"/>
      <c r="K54" s="269"/>
      <c r="L54" s="269"/>
      <c r="M54" s="269"/>
      <c r="N54" s="208"/>
      <c r="O54" s="208"/>
      <c r="P54" s="208"/>
      <c r="Q54" s="208"/>
      <c r="R54" s="208"/>
      <c r="S54" s="208"/>
      <c r="T54" s="208"/>
    </row>
    <row r="55" customFormat="false" ht="12.75" hidden="false" customHeight="false" outlineLevel="0" collapsed="false">
      <c r="A55" s="269"/>
      <c r="B55" s="208"/>
      <c r="C55" s="208"/>
      <c r="D55" s="208"/>
      <c r="E55" s="208"/>
      <c r="F55" s="269"/>
      <c r="G55" s="208"/>
      <c r="H55" s="208"/>
      <c r="I55" s="208"/>
      <c r="J55" s="208"/>
      <c r="K55" s="269"/>
      <c r="L55" s="269"/>
      <c r="M55" s="269"/>
      <c r="N55" s="208"/>
      <c r="O55" s="208"/>
      <c r="P55" s="208"/>
      <c r="Q55" s="208"/>
      <c r="R55" s="208"/>
      <c r="S55" s="208"/>
      <c r="T55" s="208"/>
    </row>
    <row r="56" customFormat="false" ht="12.75" hidden="false" customHeight="false" outlineLevel="0" collapsed="false">
      <c r="A56" s="269"/>
      <c r="B56" s="208"/>
      <c r="C56" s="208"/>
      <c r="D56" s="208"/>
      <c r="E56" s="208"/>
      <c r="F56" s="269"/>
      <c r="G56" s="208"/>
      <c r="H56" s="208"/>
      <c r="I56" s="208"/>
      <c r="J56" s="208"/>
      <c r="K56" s="269"/>
      <c r="L56" s="269"/>
      <c r="M56" s="269"/>
      <c r="N56" s="208"/>
      <c r="O56" s="208"/>
      <c r="P56" s="208"/>
      <c r="Q56" s="208"/>
      <c r="R56" s="208"/>
      <c r="S56" s="208"/>
      <c r="T56" s="208"/>
    </row>
    <row r="57" customFormat="false" ht="12.75" hidden="false" customHeight="false" outlineLevel="0" collapsed="false">
      <c r="A57" s="269"/>
      <c r="B57" s="208"/>
      <c r="C57" s="208"/>
      <c r="D57" s="208"/>
      <c r="E57" s="208"/>
      <c r="F57" s="269"/>
      <c r="G57" s="208"/>
      <c r="H57" s="208"/>
      <c r="I57" s="208"/>
      <c r="J57" s="208"/>
      <c r="K57" s="269"/>
      <c r="L57" s="269"/>
      <c r="M57" s="269"/>
      <c r="N57" s="208"/>
      <c r="O57" s="208"/>
      <c r="P57" s="208"/>
      <c r="Q57" s="208"/>
      <c r="R57" s="208"/>
      <c r="S57" s="208"/>
      <c r="T57" s="208"/>
    </row>
    <row r="58" customFormat="false" ht="12.75" hidden="false" customHeight="false" outlineLevel="0" collapsed="false">
      <c r="D58" s="208"/>
      <c r="E58" s="208"/>
      <c r="F58" s="208"/>
      <c r="G58" s="208"/>
      <c r="H58" s="208"/>
      <c r="I58" s="208"/>
      <c r="J58" s="208"/>
      <c r="K58" s="269"/>
      <c r="L58" s="269"/>
      <c r="M58" s="269"/>
      <c r="N58" s="208"/>
      <c r="O58" s="208"/>
      <c r="P58" s="208"/>
      <c r="Q58" s="208"/>
      <c r="R58" s="208"/>
      <c r="S58" s="208"/>
      <c r="T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69"/>
      <c r="L59" s="269"/>
      <c r="M59" s="269"/>
      <c r="N59" s="208"/>
      <c r="O59" s="208"/>
      <c r="P59" s="208"/>
      <c r="Q59" s="208"/>
      <c r="R59" s="208"/>
      <c r="S59" s="208"/>
      <c r="T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69"/>
      <c r="L60" s="269"/>
      <c r="M60" s="269"/>
      <c r="N60" s="208"/>
      <c r="O60" s="208"/>
      <c r="P60" s="208"/>
      <c r="Q60" s="208"/>
      <c r="R60" s="208"/>
      <c r="S60" s="208"/>
      <c r="T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69"/>
      <c r="L61" s="269"/>
      <c r="M61" s="269"/>
      <c r="N61" s="208"/>
      <c r="O61" s="208"/>
      <c r="P61" s="208"/>
      <c r="Q61" s="208"/>
      <c r="R61" s="208"/>
      <c r="S61" s="208"/>
      <c r="T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69"/>
      <c r="L62" s="269"/>
      <c r="M62" s="269"/>
      <c r="N62" s="208"/>
      <c r="O62" s="208"/>
      <c r="P62" s="208"/>
      <c r="Q62" s="208"/>
      <c r="R62" s="208"/>
      <c r="S62" s="208"/>
      <c r="T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69"/>
      <c r="L63" s="269"/>
      <c r="M63" s="269"/>
      <c r="N63" s="208"/>
      <c r="O63" s="208"/>
      <c r="P63" s="208"/>
      <c r="Q63" s="208"/>
      <c r="R63" s="208"/>
      <c r="S63" s="208"/>
      <c r="T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69"/>
      <c r="L64" s="269"/>
      <c r="M64" s="269"/>
      <c r="N64" s="208"/>
      <c r="O64" s="208"/>
      <c r="P64" s="208"/>
      <c r="Q64" s="208"/>
      <c r="R64" s="208"/>
      <c r="S64" s="208"/>
      <c r="T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69"/>
      <c r="L65" s="269"/>
      <c r="M65" s="269"/>
      <c r="N65" s="208"/>
      <c r="O65" s="208"/>
      <c r="P65" s="208"/>
      <c r="Q65" s="208"/>
      <c r="R65" s="208"/>
      <c r="S65" s="208"/>
      <c r="T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69"/>
      <c r="L66" s="269"/>
      <c r="M66" s="269"/>
      <c r="N66" s="208"/>
      <c r="O66" s="208"/>
      <c r="P66" s="208"/>
      <c r="Q66" s="208"/>
      <c r="R66" s="208"/>
      <c r="S66" s="208"/>
      <c r="T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69"/>
      <c r="L67" s="269"/>
      <c r="M67" s="269"/>
      <c r="N67" s="208"/>
      <c r="O67" s="208"/>
      <c r="P67" s="208"/>
      <c r="Q67" s="208"/>
      <c r="R67" s="208"/>
      <c r="S67" s="208"/>
      <c r="T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69"/>
      <c r="L68" s="269"/>
      <c r="M68" s="269"/>
      <c r="N68" s="208"/>
      <c r="O68" s="208"/>
      <c r="P68" s="208"/>
      <c r="Q68" s="208"/>
      <c r="R68" s="208"/>
      <c r="S68" s="208"/>
      <c r="T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69"/>
      <c r="L69" s="269"/>
      <c r="M69" s="269"/>
      <c r="N69" s="208"/>
      <c r="O69" s="208"/>
      <c r="P69" s="208"/>
      <c r="Q69" s="208"/>
      <c r="R69" s="208"/>
      <c r="S69" s="208"/>
      <c r="T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69"/>
      <c r="L70" s="269"/>
      <c r="M70" s="269"/>
      <c r="N70" s="208"/>
      <c r="O70" s="208"/>
      <c r="P70" s="208"/>
      <c r="Q70" s="208"/>
      <c r="R70" s="208"/>
      <c r="S70" s="208"/>
      <c r="T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69"/>
      <c r="L71" s="269"/>
      <c r="M71" s="269"/>
      <c r="N71" s="208"/>
      <c r="O71" s="208"/>
      <c r="P71" s="208"/>
      <c r="Q71" s="208"/>
      <c r="R71" s="208"/>
      <c r="S71" s="208"/>
      <c r="T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69"/>
      <c r="L72" s="269"/>
      <c r="M72" s="269"/>
      <c r="N72" s="208"/>
      <c r="O72" s="208"/>
      <c r="P72" s="208"/>
      <c r="Q72" s="208"/>
      <c r="R72" s="208"/>
      <c r="S72" s="208"/>
      <c r="T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69"/>
      <c r="L73" s="269"/>
      <c r="M73" s="269"/>
      <c r="N73" s="208"/>
      <c r="O73" s="208"/>
      <c r="P73" s="208"/>
      <c r="Q73" s="208"/>
      <c r="R73" s="208"/>
      <c r="S73" s="208"/>
      <c r="T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69"/>
      <c r="L74" s="269"/>
      <c r="M74" s="269"/>
      <c r="N74" s="208"/>
      <c r="O74" s="208"/>
      <c r="P74" s="208"/>
      <c r="Q74" s="208"/>
      <c r="R74" s="208"/>
      <c r="S74" s="208"/>
      <c r="T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69"/>
      <c r="L75" s="269"/>
      <c r="M75" s="269"/>
      <c r="N75" s="208"/>
      <c r="O75" s="208"/>
      <c r="P75" s="208"/>
      <c r="Q75" s="208"/>
      <c r="R75" s="208"/>
      <c r="S75" s="208"/>
      <c r="T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69"/>
      <c r="L76" s="269"/>
      <c r="M76" s="269"/>
      <c r="N76" s="208"/>
      <c r="O76" s="208"/>
      <c r="P76" s="208"/>
      <c r="Q76" s="208"/>
      <c r="R76" s="208"/>
      <c r="S76" s="208"/>
      <c r="T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69"/>
      <c r="L77" s="269"/>
      <c r="M77" s="269"/>
      <c r="N77" s="208"/>
      <c r="O77" s="208"/>
      <c r="P77" s="208"/>
      <c r="Q77" s="208"/>
      <c r="R77" s="208"/>
      <c r="S77" s="208"/>
      <c r="T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69"/>
      <c r="L78" s="269"/>
      <c r="M78" s="269"/>
      <c r="N78" s="208"/>
      <c r="O78" s="208"/>
      <c r="P78" s="208"/>
      <c r="Q78" s="208"/>
      <c r="R78" s="208"/>
      <c r="S78" s="208"/>
      <c r="T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69"/>
      <c r="L79" s="269"/>
      <c r="M79" s="269"/>
      <c r="N79" s="208"/>
      <c r="O79" s="208"/>
      <c r="P79" s="208"/>
      <c r="Q79" s="208"/>
      <c r="R79" s="208"/>
      <c r="S79" s="208"/>
      <c r="T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69"/>
      <c r="L80" s="269"/>
      <c r="M80" s="269"/>
      <c r="N80" s="208"/>
      <c r="O80" s="208"/>
      <c r="P80" s="208"/>
      <c r="Q80" s="208"/>
      <c r="R80" s="208"/>
      <c r="S80" s="208"/>
      <c r="T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69"/>
      <c r="L81" s="269"/>
      <c r="M81" s="269"/>
      <c r="N81" s="208"/>
      <c r="O81" s="208"/>
      <c r="P81" s="208"/>
      <c r="Q81" s="208"/>
      <c r="R81" s="208"/>
      <c r="S81" s="208"/>
      <c r="T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69"/>
      <c r="L82" s="269"/>
      <c r="M82" s="269"/>
      <c r="N82" s="208"/>
      <c r="O82" s="208"/>
      <c r="P82" s="208"/>
      <c r="Q82" s="208"/>
      <c r="R82" s="208"/>
      <c r="S82" s="208"/>
      <c r="T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69"/>
      <c r="L83" s="269"/>
      <c r="M83" s="269"/>
      <c r="N83" s="208"/>
      <c r="O83" s="208"/>
      <c r="P83" s="208"/>
      <c r="Q83" s="208"/>
      <c r="R83" s="208"/>
      <c r="S83" s="208"/>
      <c r="T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69"/>
      <c r="L84" s="269"/>
      <c r="M84" s="269"/>
      <c r="N84" s="208"/>
      <c r="O84" s="208"/>
      <c r="P84" s="208"/>
      <c r="Q84" s="208"/>
      <c r="R84" s="208"/>
      <c r="S84" s="208"/>
      <c r="T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69"/>
      <c r="L85" s="269"/>
      <c r="M85" s="269"/>
      <c r="N85" s="208"/>
      <c r="O85" s="208"/>
      <c r="P85" s="208"/>
      <c r="Q85" s="208"/>
      <c r="R85" s="208"/>
      <c r="S85" s="208"/>
      <c r="T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69"/>
      <c r="L86" s="269"/>
      <c r="M86" s="269"/>
      <c r="N86" s="208"/>
      <c r="O86" s="208"/>
      <c r="P86" s="208"/>
      <c r="Q86" s="208"/>
      <c r="R86" s="208"/>
      <c r="S86" s="208"/>
      <c r="T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69"/>
      <c r="L87" s="269"/>
      <c r="M87" s="269"/>
      <c r="N87" s="208"/>
      <c r="O87" s="208"/>
      <c r="P87" s="208"/>
      <c r="Q87" s="208"/>
      <c r="R87" s="208"/>
      <c r="S87" s="208"/>
      <c r="T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69"/>
      <c r="L88" s="269"/>
      <c r="M88" s="269"/>
      <c r="N88" s="208"/>
      <c r="O88" s="208"/>
      <c r="P88" s="208"/>
      <c r="Q88" s="208"/>
      <c r="R88" s="208"/>
      <c r="S88" s="208"/>
      <c r="T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69"/>
      <c r="L89" s="269"/>
      <c r="M89" s="269"/>
      <c r="N89" s="208"/>
      <c r="O89" s="208"/>
      <c r="P89" s="208"/>
      <c r="Q89" s="208"/>
      <c r="R89" s="208"/>
      <c r="S89" s="208"/>
      <c r="T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69"/>
      <c r="L90" s="269"/>
      <c r="M90" s="269"/>
      <c r="N90" s="208"/>
      <c r="O90" s="208"/>
      <c r="P90" s="208"/>
      <c r="Q90" s="208"/>
      <c r="R90" s="208"/>
      <c r="S90" s="208"/>
      <c r="T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69"/>
      <c r="L91" s="269"/>
      <c r="M91" s="269"/>
      <c r="N91" s="208"/>
      <c r="O91" s="208"/>
      <c r="P91" s="208"/>
      <c r="Q91" s="208"/>
      <c r="R91" s="208"/>
      <c r="S91" s="208"/>
      <c r="T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69"/>
      <c r="L92" s="269"/>
      <c r="M92" s="269"/>
      <c r="N92" s="208"/>
      <c r="O92" s="208"/>
      <c r="P92" s="208"/>
      <c r="Q92" s="208"/>
      <c r="R92" s="208"/>
      <c r="S92" s="208"/>
      <c r="T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69"/>
      <c r="L93" s="269"/>
      <c r="M93" s="269"/>
      <c r="N93" s="208"/>
      <c r="O93" s="208"/>
      <c r="P93" s="208"/>
      <c r="Q93" s="208"/>
      <c r="R93" s="208"/>
      <c r="S93" s="208"/>
      <c r="T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69"/>
      <c r="L94" s="269"/>
      <c r="M94" s="269"/>
      <c r="N94" s="208"/>
      <c r="O94" s="208"/>
      <c r="P94" s="208"/>
      <c r="Q94" s="208"/>
      <c r="R94" s="208"/>
      <c r="S94" s="208"/>
      <c r="T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69"/>
      <c r="L95" s="269"/>
      <c r="M95" s="269"/>
      <c r="N95" s="208"/>
      <c r="O95" s="208"/>
      <c r="P95" s="208"/>
      <c r="Q95" s="208"/>
      <c r="R95" s="208"/>
      <c r="S95" s="208"/>
      <c r="T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69"/>
      <c r="L96" s="269"/>
      <c r="M96" s="269"/>
      <c r="N96" s="208"/>
      <c r="O96" s="208"/>
      <c r="P96" s="208"/>
      <c r="Q96" s="208"/>
      <c r="R96" s="208"/>
      <c r="S96" s="208"/>
      <c r="T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69"/>
      <c r="L97" s="269"/>
      <c r="M97" s="269"/>
      <c r="N97" s="208"/>
      <c r="O97" s="208"/>
      <c r="P97" s="208"/>
      <c r="Q97" s="208"/>
      <c r="R97" s="208"/>
      <c r="S97" s="208"/>
      <c r="T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69"/>
      <c r="L98" s="269"/>
      <c r="M98" s="269"/>
      <c r="N98" s="208"/>
      <c r="O98" s="208"/>
      <c r="P98" s="208"/>
      <c r="Q98" s="208"/>
      <c r="R98" s="208"/>
      <c r="S98" s="208"/>
      <c r="T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69"/>
      <c r="L99" s="269"/>
      <c r="M99" s="269"/>
      <c r="N99" s="208"/>
      <c r="O99" s="208"/>
      <c r="P99" s="208"/>
      <c r="Q99" s="208"/>
      <c r="R99" s="208"/>
      <c r="S99" s="208"/>
      <c r="T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69"/>
      <c r="L100" s="269"/>
      <c r="M100" s="269"/>
      <c r="N100" s="208"/>
      <c r="O100" s="208"/>
      <c r="P100" s="208"/>
      <c r="Q100" s="208"/>
      <c r="R100" s="208"/>
      <c r="S100" s="208"/>
      <c r="T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69"/>
      <c r="L101" s="269"/>
      <c r="M101" s="269"/>
      <c r="N101" s="208"/>
      <c r="O101" s="208"/>
      <c r="P101" s="208"/>
      <c r="Q101" s="208"/>
      <c r="R101" s="208"/>
      <c r="S101" s="208"/>
      <c r="T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69"/>
      <c r="L102" s="269"/>
      <c r="M102" s="269"/>
      <c r="N102" s="208"/>
      <c r="O102" s="208"/>
      <c r="P102" s="208"/>
      <c r="Q102" s="208"/>
      <c r="R102" s="208"/>
      <c r="S102" s="208"/>
      <c r="T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69"/>
      <c r="L103" s="269"/>
      <c r="M103" s="269"/>
      <c r="N103" s="208"/>
      <c r="O103" s="208"/>
      <c r="P103" s="208"/>
      <c r="Q103" s="208"/>
      <c r="R103" s="208"/>
      <c r="S103" s="208"/>
      <c r="T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69"/>
      <c r="L104" s="269"/>
      <c r="M104" s="269"/>
      <c r="N104" s="208"/>
      <c r="O104" s="208"/>
      <c r="P104" s="208"/>
      <c r="Q104" s="208"/>
      <c r="R104" s="208"/>
      <c r="S104" s="208"/>
      <c r="T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69"/>
      <c r="L105" s="269"/>
      <c r="M105" s="269"/>
      <c r="N105" s="208"/>
      <c r="O105" s="208"/>
      <c r="P105" s="208"/>
      <c r="Q105" s="208"/>
      <c r="R105" s="208"/>
      <c r="S105" s="208"/>
      <c r="T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69"/>
      <c r="L106" s="269"/>
      <c r="M106" s="269"/>
      <c r="N106" s="208"/>
      <c r="O106" s="208"/>
      <c r="P106" s="208"/>
      <c r="Q106" s="208"/>
      <c r="R106" s="208"/>
      <c r="S106" s="208"/>
      <c r="T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69"/>
      <c r="L107" s="269"/>
      <c r="M107" s="269"/>
      <c r="N107" s="208"/>
      <c r="O107" s="208"/>
      <c r="P107" s="208"/>
      <c r="Q107" s="208"/>
      <c r="R107" s="208"/>
      <c r="S107" s="208"/>
      <c r="T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69"/>
      <c r="L108" s="269"/>
      <c r="M108" s="269"/>
      <c r="N108" s="208"/>
      <c r="O108" s="208"/>
      <c r="P108" s="208"/>
      <c r="Q108" s="208"/>
      <c r="R108" s="208"/>
      <c r="S108" s="208"/>
      <c r="T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69"/>
      <c r="L109" s="269"/>
      <c r="M109" s="269"/>
      <c r="N109" s="208"/>
      <c r="O109" s="208"/>
      <c r="P109" s="208"/>
      <c r="Q109" s="208"/>
      <c r="R109" s="208"/>
      <c r="S109" s="208"/>
      <c r="T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69"/>
      <c r="L110" s="269"/>
      <c r="M110" s="269"/>
      <c r="N110" s="208"/>
      <c r="O110" s="208"/>
      <c r="P110" s="208"/>
      <c r="Q110" s="208"/>
      <c r="R110" s="208"/>
      <c r="S110" s="208"/>
      <c r="T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69"/>
      <c r="L111" s="269"/>
      <c r="M111" s="269"/>
      <c r="N111" s="208"/>
      <c r="O111" s="208"/>
      <c r="P111" s="208"/>
      <c r="Q111" s="208"/>
      <c r="R111" s="208"/>
      <c r="S111" s="208"/>
      <c r="T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69"/>
      <c r="L112" s="269"/>
      <c r="M112" s="269"/>
      <c r="N112" s="208"/>
      <c r="O112" s="208"/>
      <c r="P112" s="208"/>
      <c r="Q112" s="208"/>
      <c r="R112" s="208"/>
      <c r="S112" s="208"/>
      <c r="T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69"/>
      <c r="L113" s="269"/>
      <c r="M113" s="269"/>
      <c r="N113" s="208"/>
      <c r="O113" s="208"/>
      <c r="P113" s="208"/>
      <c r="Q113" s="208"/>
      <c r="R113" s="208"/>
      <c r="S113" s="208"/>
      <c r="T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69"/>
      <c r="L114" s="269"/>
      <c r="M114" s="269"/>
      <c r="N114" s="208"/>
      <c r="O114" s="208"/>
      <c r="P114" s="208"/>
      <c r="Q114" s="208"/>
      <c r="R114" s="208"/>
      <c r="S114" s="208"/>
      <c r="T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69"/>
      <c r="L115" s="269"/>
      <c r="M115" s="269"/>
      <c r="N115" s="208"/>
      <c r="O115" s="208"/>
      <c r="P115" s="208"/>
      <c r="Q115" s="208"/>
      <c r="R115" s="208"/>
      <c r="S115" s="208"/>
      <c r="T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69"/>
      <c r="L116" s="269"/>
      <c r="M116" s="269"/>
      <c r="N116" s="208"/>
      <c r="O116" s="208"/>
      <c r="P116" s="208"/>
      <c r="Q116" s="208"/>
      <c r="R116" s="208"/>
      <c r="S116" s="208"/>
      <c r="T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</row>
    <row r="120" customFormat="false" ht="12.75" hidden="false" customHeight="false" outlineLevel="0" collapsed="false"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</row>
    <row r="121" customFormat="false" ht="12.75" hidden="false" customHeight="false" outlineLevel="0" collapsed="false"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</row>
    <row r="122" customFormat="false" ht="12.75" hidden="false" customHeight="false" outlineLevel="0" collapsed="false"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</row>
    <row r="123" customFormat="false" ht="12.75" hidden="false" customHeight="false" outlineLevel="0" collapsed="false"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</row>
    <row r="124" customFormat="false" ht="12.75" hidden="false" customHeight="false" outlineLevel="0" collapsed="false"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</row>
    <row r="125" customFormat="false" ht="12.75" hidden="false" customHeight="false" outlineLevel="0" collapsed="false"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</row>
    <row r="126" customFormat="false" ht="12.75" hidden="false" customHeight="false" outlineLevel="0" collapsed="false"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</row>
    <row r="127" customFormat="false" ht="12.75" hidden="false" customHeight="false" outlineLevel="0" collapsed="false"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</row>
    <row r="128" customFormat="false" ht="12.75" hidden="false" customHeight="false" outlineLevel="0" collapsed="false"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</row>
    <row r="129" customFormat="false" ht="12.75" hidden="false" customHeight="false" outlineLevel="0" collapsed="false"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</row>
    <row r="130" customFormat="false" ht="12.75" hidden="false" customHeight="false" outlineLevel="0" collapsed="false"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</row>
    <row r="131" customFormat="false" ht="12.75" hidden="false" customHeight="false" outlineLevel="0" collapsed="false"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</row>
    <row r="132" customFormat="false" ht="12.75" hidden="false" customHeight="false" outlineLevel="0" collapsed="false"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</row>
    <row r="133" customFormat="false" ht="12.75" hidden="false" customHeight="false" outlineLevel="0" collapsed="false"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</row>
    <row r="134" customFormat="false" ht="12.75" hidden="false" customHeight="false" outlineLevel="0" collapsed="false">
      <c r="D134" s="208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</row>
    <row r="135" customFormat="false" ht="12.75" hidden="false" customHeight="false" outlineLevel="0" collapsed="false"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</row>
    <row r="136" customFormat="false" ht="12.75" hidden="false" customHeight="false" outlineLevel="0" collapsed="false">
      <c r="D136" s="208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</row>
    <row r="137" customFormat="false" ht="12.75" hidden="false" customHeight="false" outlineLevel="0" collapsed="false">
      <c r="D137" s="208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</row>
    <row r="138" customFormat="false" ht="12.75" hidden="false" customHeight="false" outlineLevel="0" collapsed="false">
      <c r="D138" s="208"/>
      <c r="E138" s="208"/>
      <c r="F138" s="208"/>
      <c r="G138" s="20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</row>
    <row r="139" customFormat="false" ht="12.75" hidden="false" customHeight="false" outlineLevel="0" collapsed="false">
      <c r="D139" s="208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</row>
    <row r="140" customFormat="false" ht="12.75" hidden="false" customHeight="false" outlineLevel="0" collapsed="false">
      <c r="D140" s="208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</row>
    <row r="141" customFormat="false" ht="12.75" hidden="false" customHeight="false" outlineLevel="0" collapsed="false">
      <c r="D141" s="208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</row>
    <row r="142" customFormat="false" ht="12.75" hidden="false" customHeight="false" outlineLevel="0" collapsed="false">
      <c r="D142" s="208"/>
      <c r="E142" s="208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</row>
    <row r="143" customFormat="false" ht="12.75" hidden="false" customHeight="false" outlineLevel="0" collapsed="false">
      <c r="D143" s="208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</row>
    <row r="144" customFormat="false" ht="12.75" hidden="false" customHeight="false" outlineLevel="0" collapsed="false">
      <c r="D144" s="208"/>
      <c r="E144" s="208"/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</row>
    <row r="145" customFormat="false" ht="12.75" hidden="false" customHeight="false" outlineLevel="0" collapsed="false">
      <c r="D145" s="208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</row>
    <row r="146" customFormat="false" ht="12.75" hidden="false" customHeight="false" outlineLevel="0" collapsed="false">
      <c r="D146" s="208"/>
      <c r="E146" s="208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</row>
    <row r="147" customFormat="false" ht="12.75" hidden="false" customHeight="false" outlineLevel="0" collapsed="false"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</row>
    <row r="148" customFormat="false" ht="12.75" hidden="false" customHeight="false" outlineLevel="0" collapsed="false">
      <c r="D148" s="208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</row>
    <row r="149" customFormat="false" ht="12.75" hidden="false" customHeight="false" outlineLevel="0" collapsed="false"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</row>
    <row r="150" customFormat="false" ht="12.75" hidden="false" customHeight="false" outlineLevel="0" collapsed="false">
      <c r="D150" s="208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</row>
    <row r="151" customFormat="false" ht="12.75" hidden="false" customHeight="false" outlineLevel="0" collapsed="false"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</row>
    <row r="152" customFormat="false" ht="12.75" hidden="false" customHeight="false" outlineLevel="0" collapsed="false">
      <c r="D152" s="208"/>
      <c r="E152" s="208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</row>
    <row r="153" customFormat="false" ht="12.75" hidden="false" customHeight="false" outlineLevel="0" collapsed="false"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</row>
    <row r="154" customFormat="false" ht="12.75" hidden="false" customHeight="false" outlineLevel="0" collapsed="false">
      <c r="D154" s="208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</row>
    <row r="155" customFormat="false" ht="12.75" hidden="false" customHeight="false" outlineLevel="0" collapsed="false">
      <c r="D155" s="208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</row>
    <row r="156" customFormat="false" ht="12.75" hidden="false" customHeight="false" outlineLevel="0" collapsed="false">
      <c r="D156" s="208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</row>
    <row r="157" customFormat="false" ht="12.75" hidden="false" customHeight="false" outlineLevel="0" collapsed="false"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</row>
    <row r="158" customFormat="false" ht="12.75" hidden="false" customHeight="false" outlineLevel="0" collapsed="false">
      <c r="D158" s="208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</row>
    <row r="159" customFormat="false" ht="12.75" hidden="false" customHeight="false" outlineLevel="0" collapsed="false"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</row>
    <row r="160" customFormat="false" ht="12.75" hidden="false" customHeight="false" outlineLevel="0" collapsed="false">
      <c r="D160" s="208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</row>
    <row r="161" customFormat="false" ht="12.75" hidden="false" customHeight="false" outlineLevel="0" collapsed="false"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</row>
    <row r="162" customFormat="false" ht="12.75" hidden="false" customHeight="false" outlineLevel="0" collapsed="false">
      <c r="D162" s="208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</row>
    <row r="163" customFormat="false" ht="12.75" hidden="false" customHeight="false" outlineLevel="0" collapsed="false">
      <c r="D163" s="208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</row>
    <row r="164" customFormat="false" ht="12.75" hidden="false" customHeight="false" outlineLevel="0" collapsed="false">
      <c r="D164" s="208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</row>
    <row r="165" customFormat="false" ht="12.75" hidden="false" customHeight="false" outlineLevel="0" collapsed="false"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</row>
    <row r="166" customFormat="false" ht="12.75" hidden="false" customHeight="false" outlineLevel="0" collapsed="false">
      <c r="D166" s="208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</row>
    <row r="167" customFormat="false" ht="12.75" hidden="false" customHeight="false" outlineLevel="0" collapsed="false">
      <c r="D167" s="208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</row>
    <row r="168" customFormat="false" ht="12.75" hidden="false" customHeight="false" outlineLevel="0" collapsed="false">
      <c r="D168" s="208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</row>
    <row r="169" customFormat="false" ht="12.75" hidden="false" customHeight="false" outlineLevel="0" collapsed="false"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</row>
    <row r="170" customFormat="false" ht="12.75" hidden="false" customHeight="false" outlineLevel="0" collapsed="false">
      <c r="D170" s="208"/>
      <c r="E170" s="208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</row>
    <row r="171" customFormat="false" ht="12.75" hidden="false" customHeight="false" outlineLevel="0" collapsed="false">
      <c r="D171" s="208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</row>
    <row r="172" customFormat="false" ht="12.75" hidden="false" customHeight="false" outlineLevel="0" collapsed="false">
      <c r="D172" s="208"/>
      <c r="E172" s="208"/>
      <c r="F172" s="208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</row>
    <row r="173" customFormat="false" ht="12.75" hidden="false" customHeight="false" outlineLevel="0" collapsed="false">
      <c r="D173" s="208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</row>
    <row r="174" customFormat="false" ht="12.75" hidden="false" customHeight="false" outlineLevel="0" collapsed="false">
      <c r="D174" s="208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</row>
    <row r="175" customFormat="false" ht="12.75" hidden="false" customHeight="false" outlineLevel="0" collapsed="false">
      <c r="D175" s="208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</row>
    <row r="176" customFormat="false" ht="12.75" hidden="false" customHeight="false" outlineLevel="0" collapsed="false">
      <c r="D176" s="208"/>
      <c r="E176" s="208"/>
      <c r="F176" s="208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</row>
    <row r="177" customFormat="false" ht="12.75" hidden="false" customHeight="false" outlineLevel="0" collapsed="false">
      <c r="D177" s="208"/>
      <c r="E177" s="208"/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</row>
    <row r="178" customFormat="false" ht="12.75" hidden="false" customHeight="false" outlineLevel="0" collapsed="false">
      <c r="D178" s="208"/>
      <c r="E178" s="208"/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</row>
    <row r="179" customFormat="false" ht="12.75" hidden="false" customHeight="false" outlineLevel="0" collapsed="false"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</row>
    <row r="180" customFormat="false" ht="12.75" hidden="false" customHeight="false" outlineLevel="0" collapsed="false">
      <c r="D180" s="208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</row>
    <row r="181" customFormat="false" ht="12.75" hidden="false" customHeight="false" outlineLevel="0" collapsed="false">
      <c r="D181" s="208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</row>
    <row r="182" customFormat="false" ht="12.75" hidden="false" customHeight="false" outlineLevel="0" collapsed="false">
      <c r="D182" s="208"/>
      <c r="E182" s="208"/>
      <c r="F182" s="208"/>
      <c r="G182" s="208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</row>
    <row r="183" customFormat="false" ht="12.75" hidden="false" customHeight="false" outlineLevel="0" collapsed="false">
      <c r="D183" s="208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</row>
    <row r="184" customFormat="false" ht="12.75" hidden="false" customHeight="false" outlineLevel="0" collapsed="false">
      <c r="D184" s="208"/>
      <c r="E184" s="208"/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</row>
    <row r="185" customFormat="false" ht="12.75" hidden="false" customHeight="false" outlineLevel="0" collapsed="false">
      <c r="D185" s="208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</row>
    <row r="186" customFormat="false" ht="12.75" hidden="false" customHeight="false" outlineLevel="0" collapsed="false">
      <c r="D186" s="208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</row>
    <row r="187" customFormat="false" ht="12.75" hidden="false" customHeight="false" outlineLevel="0" collapsed="false">
      <c r="D187" s="208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</row>
    <row r="188" customFormat="false" ht="12.75" hidden="false" customHeight="false" outlineLevel="0" collapsed="false">
      <c r="D188" s="208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</row>
    <row r="189" customFormat="false" ht="12.75" hidden="false" customHeight="false" outlineLevel="0" collapsed="false">
      <c r="D189" s="208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</row>
    <row r="190" customFormat="false" ht="12.75" hidden="false" customHeight="false" outlineLevel="0" collapsed="false">
      <c r="D190" s="208"/>
      <c r="E190" s="208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</row>
    <row r="191" customFormat="false" ht="12.75" hidden="false" customHeight="false" outlineLevel="0" collapsed="false">
      <c r="D191" s="208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</row>
    <row r="192" customFormat="false" ht="12.75" hidden="false" customHeight="false" outlineLevel="0" collapsed="false">
      <c r="D192" s="208"/>
      <c r="E192" s="208"/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</row>
    <row r="193" customFormat="false" ht="12.75" hidden="false" customHeight="false" outlineLevel="0" collapsed="false">
      <c r="D193" s="208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</row>
    <row r="194" customFormat="false" ht="12.75" hidden="false" customHeight="false" outlineLevel="0" collapsed="false">
      <c r="D194" s="208"/>
      <c r="E194" s="208"/>
      <c r="F194" s="208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</row>
    <row r="195" customFormat="false" ht="12.75" hidden="false" customHeight="false" outlineLevel="0" collapsed="false">
      <c r="D195" s="208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</row>
    <row r="196" customFormat="false" ht="12.75" hidden="false" customHeight="false" outlineLevel="0" collapsed="false">
      <c r="D196" s="208"/>
      <c r="E196" s="208"/>
      <c r="F196" s="208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</row>
    <row r="197" customFormat="false" ht="12.75" hidden="false" customHeight="false" outlineLevel="0" collapsed="false">
      <c r="D197" s="208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</row>
    <row r="198" customFormat="false" ht="12.75" hidden="false" customHeight="false" outlineLevel="0" collapsed="false">
      <c r="D198" s="208"/>
      <c r="E198" s="208"/>
      <c r="F198" s="208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88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88" t="s">
        <v>88</v>
      </c>
      <c r="B1" s="270" t="s">
        <v>0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customFormat="false" ht="15" hidden="false" customHeight="false" outlineLevel="0" collapsed="false">
      <c r="A2" s="188" t="s">
        <v>117</v>
      </c>
      <c r="B2" s="271" t="s">
        <v>118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</row>
    <row r="3" customFormat="false" ht="12.75" hidden="false" customHeight="false" outlineLevel="0" collapsed="false">
      <c r="A3" s="188" t="s">
        <v>119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customFormat="false" ht="3" hidden="false" customHeight="true" outlineLevel="0" collapsed="false">
      <c r="A4" s="190" t="n">
        <v>36586</v>
      </c>
    </row>
    <row r="5" customFormat="false" ht="12.75" hidden="false" customHeight="false" outlineLevel="0" collapsed="false">
      <c r="A5" s="190" t="n">
        <v>36770</v>
      </c>
      <c r="B5" s="204"/>
      <c r="D5" s="205"/>
      <c r="E5" s="206"/>
      <c r="F5" s="207"/>
      <c r="G5" s="208"/>
      <c r="H5" s="205"/>
      <c r="I5" s="206"/>
      <c r="J5" s="207"/>
      <c r="K5" s="208"/>
      <c r="L5" s="205"/>
      <c r="M5" s="206"/>
      <c r="N5" s="207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</row>
    <row r="6" customFormat="false" ht="12.75" hidden="false" customHeight="false" outlineLevel="0" collapsed="false">
      <c r="A6" s="188" t="s">
        <v>91</v>
      </c>
      <c r="B6" s="273"/>
      <c r="D6" s="274" t="s">
        <v>120</v>
      </c>
      <c r="E6" s="274"/>
      <c r="F6" s="274"/>
      <c r="G6" s="208"/>
      <c r="H6" s="274" t="s">
        <v>121</v>
      </c>
      <c r="I6" s="274"/>
      <c r="J6" s="274"/>
      <c r="K6" s="208"/>
      <c r="L6" s="274" t="s">
        <v>122</v>
      </c>
      <c r="M6" s="274"/>
      <c r="N6" s="274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</row>
    <row r="7" customFormat="false" ht="12.75" hidden="false" customHeight="false" outlineLevel="0" collapsed="false">
      <c r="A7" s="188" t="s">
        <v>92</v>
      </c>
      <c r="B7" s="275" t="s">
        <v>14</v>
      </c>
      <c r="D7" s="276" t="s">
        <v>123</v>
      </c>
      <c r="E7" s="276" t="s">
        <v>64</v>
      </c>
      <c r="F7" s="276" t="s">
        <v>9</v>
      </c>
      <c r="G7" s="208"/>
      <c r="H7" s="277" t="s">
        <v>123</v>
      </c>
      <c r="I7" s="277" t="s">
        <v>64</v>
      </c>
      <c r="J7" s="277" t="s">
        <v>9</v>
      </c>
      <c r="K7" s="208"/>
      <c r="L7" s="277" t="s">
        <v>123</v>
      </c>
      <c r="M7" s="277" t="s">
        <v>64</v>
      </c>
      <c r="N7" s="277" t="s">
        <v>9</v>
      </c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</row>
    <row r="8" customFormat="false" ht="3" hidden="false" customHeight="true" outlineLevel="0" collapsed="false">
      <c r="B8" s="204"/>
      <c r="D8" s="205"/>
      <c r="E8" s="206"/>
      <c r="F8" s="207"/>
      <c r="G8" s="208"/>
      <c r="H8" s="205"/>
      <c r="I8" s="206"/>
      <c r="J8" s="207"/>
      <c r="K8" s="208"/>
      <c r="L8" s="205"/>
      <c r="M8" s="206"/>
      <c r="N8" s="207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</row>
    <row r="9" customFormat="false" ht="13.5" hidden="false" customHeight="true" outlineLevel="0" collapsed="false">
      <c r="B9" s="209" t="s">
        <v>124</v>
      </c>
      <c r="C9" s="194"/>
      <c r="D9" s="278" t="n">
        <v>0</v>
      </c>
      <c r="E9" s="279" t="n">
        <v>0</v>
      </c>
      <c r="F9" s="280" t="n">
        <f aca="false">+D9+E9</f>
        <v>0</v>
      </c>
      <c r="G9" s="212"/>
      <c r="H9" s="278" t="n">
        <v>0</v>
      </c>
      <c r="I9" s="279" t="n">
        <v>0</v>
      </c>
      <c r="J9" s="280" t="n">
        <f aca="false">+H9+I9</f>
        <v>0</v>
      </c>
      <c r="K9" s="194"/>
      <c r="L9" s="278" t="n">
        <f aca="false">+D9-H9</f>
        <v>0</v>
      </c>
      <c r="M9" s="279" t="n">
        <f aca="false">+E9-I9</f>
        <v>0</v>
      </c>
      <c r="N9" s="280" t="n">
        <f aca="false">+L9+M9</f>
        <v>0</v>
      </c>
      <c r="O9" s="194"/>
      <c r="P9" s="217"/>
      <c r="Q9" s="217"/>
      <c r="R9" s="217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</row>
    <row r="10" customFormat="false" ht="13.5" hidden="false" customHeight="true" outlineLevel="0" collapsed="false">
      <c r="A10" s="188" t="s">
        <v>93</v>
      </c>
      <c r="B10" s="209" t="s">
        <v>22</v>
      </c>
      <c r="C10" s="194"/>
      <c r="D10" s="278" t="e">
        <f aca="false">HPVAL($A10,$A$18,$A$2,$A$5,$A$6,$A$7)</f>
        <v>#NAME?</v>
      </c>
      <c r="E10" s="279" t="e">
        <f aca="false">HPVAL($A10,$A$18,$A$3,$A$5,$A$6,$A$7)</f>
        <v>#NAME?</v>
      </c>
      <c r="F10" s="280" t="e">
        <f aca="false">+D10+E10</f>
        <v>#NAME?</v>
      </c>
      <c r="G10" s="212"/>
      <c r="H10" s="278" t="e">
        <f aca="false">HPVAL($A10,$A$1,$A$2,$A$5,$A$6,$A$7)</f>
        <v>#NAME?</v>
      </c>
      <c r="I10" s="279" t="e">
        <f aca="false">HPVAL($A10,$A$1,$A$3,$A$5,$A$6,$A$7)</f>
        <v>#NAME?</v>
      </c>
      <c r="J10" s="280" t="e">
        <f aca="false">+H10+I10</f>
        <v>#NAME?</v>
      </c>
      <c r="K10" s="194"/>
      <c r="L10" s="278" t="e">
        <f aca="false">+D10-H10</f>
        <v>#NAME?</v>
      </c>
      <c r="M10" s="279" t="e">
        <f aca="false">+E10-I10</f>
        <v>#NAME?</v>
      </c>
      <c r="N10" s="280" t="e">
        <f aca="false">+L10+M10</f>
        <v>#NAME?</v>
      </c>
      <c r="O10" s="194"/>
      <c r="P10" s="217"/>
      <c r="Q10" s="217"/>
      <c r="R10" s="217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</row>
    <row r="11" customFormat="false" ht="13.5" hidden="false" customHeight="true" outlineLevel="0" collapsed="false">
      <c r="A11" s="188" t="s">
        <v>94</v>
      </c>
      <c r="B11" s="209" t="s">
        <v>23</v>
      </c>
      <c r="C11" s="194"/>
      <c r="D11" s="278" t="e">
        <f aca="false">HPVAL($A11,$A$18,$A$2,$A$5,$A$6,$A$7)</f>
        <v>#NAME?</v>
      </c>
      <c r="E11" s="279" t="e">
        <f aca="false">HPVAL($A11,$A$18,$A$3,$A$5,$A$6,$A$7)</f>
        <v>#NAME?</v>
      </c>
      <c r="F11" s="280" t="e">
        <f aca="false">+D11+E11</f>
        <v>#NAME?</v>
      </c>
      <c r="G11" s="212"/>
      <c r="H11" s="278" t="e">
        <f aca="false">HPVAL($A11,$A$1,$A$2,$A$5,$A$6,$A$7)</f>
        <v>#NAME?</v>
      </c>
      <c r="I11" s="279" t="e">
        <f aca="false">HPVAL($A11,$A$1,$A$3,$A$5,$A$6,$A$7)</f>
        <v>#NAME?</v>
      </c>
      <c r="J11" s="280" t="e">
        <f aca="false">+H11+I11</f>
        <v>#NAME?</v>
      </c>
      <c r="K11" s="194"/>
      <c r="L11" s="278" t="e">
        <f aca="false">+D11-H11</f>
        <v>#NAME?</v>
      </c>
      <c r="M11" s="279" t="e">
        <f aca="false">+E11-I11</f>
        <v>#NAME?</v>
      </c>
      <c r="N11" s="280" t="e">
        <f aca="false">+L11+M11</f>
        <v>#NAME?</v>
      </c>
      <c r="O11" s="194"/>
      <c r="P11" s="217"/>
      <c r="Q11" s="217"/>
      <c r="R11" s="217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</row>
    <row r="12" customFormat="false" ht="13.5" hidden="false" customHeight="true" outlineLevel="0" collapsed="false">
      <c r="A12" s="188" t="s">
        <v>95</v>
      </c>
      <c r="B12" s="209" t="s">
        <v>24</v>
      </c>
      <c r="C12" s="194"/>
      <c r="D12" s="278" t="e">
        <f aca="false">HPVAL($A12,$A$18,$A$2,$A$5,$A$6,$A$7)</f>
        <v>#NAME?</v>
      </c>
      <c r="E12" s="279" t="e">
        <f aca="false">HPVAL($A12,$A$18,$A$3,$A$5,$A$6,$A$7)</f>
        <v>#NAME?</v>
      </c>
      <c r="F12" s="280" t="e">
        <f aca="false">+D12+E12</f>
        <v>#NAME?</v>
      </c>
      <c r="G12" s="212"/>
      <c r="H12" s="278" t="e">
        <f aca="false">HPVAL($A12,$A$1,$A$2,$A$5,$A$6,$A$7)</f>
        <v>#NAME?</v>
      </c>
      <c r="I12" s="279" t="e">
        <f aca="false">HPVAL($A12,$A$1,$A$3,$A$5,$A$6,$A$7)</f>
        <v>#NAME?</v>
      </c>
      <c r="J12" s="280" t="e">
        <f aca="false">+H12+I12</f>
        <v>#NAME?</v>
      </c>
      <c r="K12" s="194"/>
      <c r="L12" s="278" t="e">
        <f aca="false">+D12-H12</f>
        <v>#NAME?</v>
      </c>
      <c r="M12" s="279" t="e">
        <f aca="false">+E12-I12</f>
        <v>#NAME?</v>
      </c>
      <c r="N12" s="280" t="e">
        <f aca="false">+L12+M12</f>
        <v>#NAME?</v>
      </c>
      <c r="O12" s="194"/>
      <c r="P12" s="217"/>
      <c r="Q12" s="217"/>
      <c r="R12" s="217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</row>
    <row r="13" customFormat="false" ht="13.5" hidden="false" customHeight="true" outlineLevel="0" collapsed="false">
      <c r="A13" s="188" t="s">
        <v>96</v>
      </c>
      <c r="B13" s="209" t="s">
        <v>125</v>
      </c>
      <c r="C13" s="194"/>
      <c r="D13" s="278" t="e">
        <f aca="false">HPVAL($A13,$A$18,$A$2,$A$5,$A$6,$A$7)</f>
        <v>#NAME?</v>
      </c>
      <c r="E13" s="279" t="e">
        <f aca="false">HPVAL($A13,$A$18,$A$3,$A$5,$A$6,$A$7)</f>
        <v>#NAME?</v>
      </c>
      <c r="F13" s="280" t="e">
        <f aca="false">+D13+E13</f>
        <v>#NAME?</v>
      </c>
      <c r="G13" s="212"/>
      <c r="H13" s="278" t="e">
        <f aca="false">HPVAL($A13,$A$1,$A$2,$A$5,$A$6,$A$7)</f>
        <v>#NAME?</v>
      </c>
      <c r="I13" s="279" t="e">
        <f aca="false">HPVAL($A13,$A$1,$A$3,$A$5,$A$6,$A$7)</f>
        <v>#NAME?</v>
      </c>
      <c r="J13" s="280" t="e">
        <f aca="false">+H13+I13</f>
        <v>#NAME?</v>
      </c>
      <c r="K13" s="194"/>
      <c r="L13" s="278" t="e">
        <f aca="false">+D13-H13</f>
        <v>#NAME?</v>
      </c>
      <c r="M13" s="279" t="e">
        <f aca="false">+E13-I13</f>
        <v>#NAME?</v>
      </c>
      <c r="N13" s="280" t="e">
        <f aca="false">+L13+M13</f>
        <v>#NAME?</v>
      </c>
      <c r="O13" s="194"/>
      <c r="P13" s="217"/>
      <c r="Q13" s="217"/>
      <c r="R13" s="217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</row>
    <row r="14" customFormat="false" ht="13.5" hidden="false" customHeight="true" outlineLevel="0" collapsed="false">
      <c r="A14" s="188" t="s">
        <v>126</v>
      </c>
      <c r="B14" s="209" t="s">
        <v>26</v>
      </c>
      <c r="C14" s="194"/>
      <c r="D14" s="278" t="e">
        <f aca="false">HPVAL($A14,$A$18,$A$2,$A$5,$A$6,$A$7)</f>
        <v>#NAME?</v>
      </c>
      <c r="E14" s="279" t="e">
        <f aca="false">HPVAL($A14,$A$18,$A$3,$A$5,$A$6,$A$7)</f>
        <v>#NAME?</v>
      </c>
      <c r="F14" s="280" t="e">
        <f aca="false">+D14+E14</f>
        <v>#NAME?</v>
      </c>
      <c r="G14" s="212"/>
      <c r="H14" s="278" t="e">
        <f aca="false">HPVAL($A14,$A$1,$A$2,$A$5,$A$6,$A$7)</f>
        <v>#NAME?</v>
      </c>
      <c r="I14" s="279" t="e">
        <f aca="false">HPVAL($A14,$A$1,$A$3,$A$5,$A$6,$A$7)</f>
        <v>#NAME?</v>
      </c>
      <c r="J14" s="280" t="e">
        <f aca="false">+H14+I14</f>
        <v>#NAME?</v>
      </c>
      <c r="K14" s="194"/>
      <c r="L14" s="278" t="e">
        <f aca="false">+D14-H14</f>
        <v>#NAME?</v>
      </c>
      <c r="M14" s="279" t="e">
        <f aca="false">+E14-I14</f>
        <v>#NAME?</v>
      </c>
      <c r="N14" s="280" t="e">
        <f aca="false">+L14+M14</f>
        <v>#NAME?</v>
      </c>
      <c r="O14" s="194"/>
      <c r="P14" s="217"/>
      <c r="Q14" s="217"/>
      <c r="R14" s="217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</row>
    <row r="15" customFormat="false" ht="13.5" hidden="false" customHeight="true" outlineLevel="0" collapsed="false">
      <c r="A15" s="194"/>
      <c r="B15" s="209" t="s">
        <v>29</v>
      </c>
      <c r="C15" s="194"/>
      <c r="D15" s="278" t="n">
        <v>0</v>
      </c>
      <c r="E15" s="279" t="n">
        <v>0</v>
      </c>
      <c r="F15" s="280" t="n">
        <f aca="false">+D15+E15</f>
        <v>0</v>
      </c>
      <c r="G15" s="212"/>
      <c r="H15" s="278" t="n">
        <v>0</v>
      </c>
      <c r="I15" s="279" t="n">
        <v>0</v>
      </c>
      <c r="J15" s="280" t="n">
        <f aca="false">+H15+I15</f>
        <v>0</v>
      </c>
      <c r="K15" s="194"/>
      <c r="L15" s="278" t="n">
        <f aca="false">+D15-H15</f>
        <v>0</v>
      </c>
      <c r="M15" s="279" t="n">
        <f aca="false">+E15-I15</f>
        <v>0</v>
      </c>
      <c r="N15" s="280" t="n">
        <f aca="false">+L15+M15</f>
        <v>0</v>
      </c>
      <c r="O15" s="194"/>
      <c r="P15" s="217"/>
      <c r="Q15" s="217"/>
      <c r="R15" s="217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</row>
    <row r="16" customFormat="false" ht="13.5" hidden="false" customHeight="true" outlineLevel="0" collapsed="false">
      <c r="A16" s="188" t="s">
        <v>127</v>
      </c>
      <c r="B16" s="209" t="s">
        <v>106</v>
      </c>
      <c r="C16" s="194"/>
      <c r="D16" s="278" t="n">
        <v>0</v>
      </c>
      <c r="E16" s="279" t="n">
        <v>0</v>
      </c>
      <c r="F16" s="280" t="n">
        <f aca="false">+D16+E16</f>
        <v>0</v>
      </c>
      <c r="G16" s="212"/>
      <c r="H16" s="278" t="n">
        <v>0</v>
      </c>
      <c r="I16" s="279" t="n">
        <v>0</v>
      </c>
      <c r="J16" s="280" t="n">
        <f aca="false">+H16+I16</f>
        <v>0</v>
      </c>
      <c r="K16" s="194"/>
      <c r="L16" s="278" t="n">
        <f aca="false">+D16-H16</f>
        <v>0</v>
      </c>
      <c r="M16" s="279" t="n">
        <f aca="false">+E16-I16</f>
        <v>0</v>
      </c>
      <c r="N16" s="280" t="n">
        <f aca="false">+L16+M16</f>
        <v>0</v>
      </c>
      <c r="O16" s="194"/>
      <c r="P16" s="217"/>
      <c r="Q16" s="217"/>
      <c r="R16" s="217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</row>
    <row r="17" customFormat="false" ht="3" hidden="false" customHeight="true" outlineLevel="0" collapsed="false">
      <c r="A17" s="188" t="s">
        <v>127</v>
      </c>
      <c r="B17" s="209"/>
      <c r="C17" s="194"/>
      <c r="D17" s="278"/>
      <c r="E17" s="279"/>
      <c r="F17" s="280"/>
      <c r="G17" s="212"/>
      <c r="H17" s="278"/>
      <c r="I17" s="279"/>
      <c r="J17" s="280"/>
      <c r="K17" s="194"/>
      <c r="L17" s="278"/>
      <c r="M17" s="279"/>
      <c r="N17" s="280"/>
      <c r="O17" s="194"/>
      <c r="P17" s="217"/>
      <c r="Q17" s="217"/>
      <c r="R17" s="217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</row>
    <row r="18" customFormat="false" ht="11.25" hidden="false" customHeight="true" outlineLevel="0" collapsed="false">
      <c r="A18" s="188" t="s">
        <v>128</v>
      </c>
      <c r="B18" s="220" t="s">
        <v>129</v>
      </c>
      <c r="C18" s="194"/>
      <c r="D18" s="281" t="e">
        <f aca="false">SUM(D9:D17)</f>
        <v>#NAME?</v>
      </c>
      <c r="E18" s="282" t="e">
        <f aca="false">SUM(E9:E17)</f>
        <v>#NAME?</v>
      </c>
      <c r="F18" s="283" t="e">
        <f aca="false">SUM(F9:F16)</f>
        <v>#NAME?</v>
      </c>
      <c r="G18" s="212"/>
      <c r="H18" s="281" t="e">
        <f aca="false">SUM(H9:H17)</f>
        <v>#NAME?</v>
      </c>
      <c r="I18" s="282" t="e">
        <f aca="false">SUM(I9:I17)</f>
        <v>#NAME?</v>
      </c>
      <c r="J18" s="283" t="e">
        <f aca="false">SUM(J9:J16)</f>
        <v>#NAME?</v>
      </c>
      <c r="K18" s="194"/>
      <c r="L18" s="281" t="e">
        <f aca="false">SUM(L9:L17)</f>
        <v>#NAME?</v>
      </c>
      <c r="M18" s="282" t="e">
        <f aca="false">SUM(M9:M17)</f>
        <v>#NAME?</v>
      </c>
      <c r="N18" s="283" t="e">
        <f aca="false">SUM(N9:N16)</f>
        <v>#NAME?</v>
      </c>
      <c r="O18" s="194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</row>
    <row r="19" customFormat="false" ht="3" hidden="false" customHeight="true" outlineLevel="0" collapsed="false">
      <c r="A19" s="194"/>
      <c r="B19" s="230"/>
      <c r="C19" s="194"/>
      <c r="D19" s="231"/>
      <c r="E19" s="232"/>
      <c r="F19" s="233"/>
      <c r="G19" s="194"/>
      <c r="H19" s="231"/>
      <c r="I19" s="232"/>
      <c r="J19" s="233"/>
      <c r="K19" s="194"/>
      <c r="L19" s="231"/>
      <c r="M19" s="232"/>
      <c r="N19" s="233"/>
      <c r="O19" s="194"/>
      <c r="P19" s="217"/>
      <c r="Q19" s="217"/>
      <c r="R19" s="217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</row>
    <row r="20" customFormat="false" ht="12.75" hidden="false" customHeight="false" outlineLevel="0" collapsed="false"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217"/>
      <c r="Q20" s="217"/>
      <c r="R20" s="217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</row>
    <row r="21" customFormat="false" ht="12.75" hidden="false" customHeight="false" outlineLevel="0" collapsed="false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</row>
    <row r="22" customFormat="false" ht="12.75" hidden="false" customHeight="false" outlineLevel="0" collapsed="false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</row>
    <row r="23" customFormat="false" ht="12.75" hidden="false" customHeight="false" outlineLevel="0" collapsed="false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</row>
    <row r="24" customFormat="false" ht="12.75" hidden="false" customHeight="false" outlineLevel="0" collapsed="false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</row>
    <row r="25" customFormat="false" ht="12.75" hidden="false" customHeight="false" outlineLevel="0" collapsed="false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</row>
    <row r="26" customFormat="false" ht="12.75" hidden="false" customHeight="false" outlineLevel="0" collapsed="false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</row>
    <row r="27" customFormat="false" ht="12.75" hidden="false" customHeight="false" outlineLevel="0" collapsed="false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</row>
    <row r="28" customFormat="false" ht="12.75" hidden="false" customHeight="false" outlineLevel="0" collapsed="false"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</row>
    <row r="29" customFormat="false" ht="12.75" hidden="false" customHeight="false" outlineLevel="0" collapsed="false"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</row>
    <row r="30" customFormat="false" ht="12.75" hidden="false" customHeight="false" outlineLevel="0" collapsed="false"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</row>
    <row r="31" customFormat="false" ht="12.75" hidden="false" customHeight="false" outlineLevel="0" collapsed="false"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</row>
    <row r="32" customFormat="false" ht="12.75" hidden="false" customHeight="false" outlineLevel="0" collapsed="false"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</row>
    <row r="33" customFormat="false" ht="12.75" hidden="false" customHeight="false" outlineLevel="0" collapsed="false"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</row>
    <row r="34" customFormat="false" ht="12.75" hidden="false" customHeight="false" outlineLevel="0" collapsed="false"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</row>
    <row r="35" customFormat="false" ht="12.75" hidden="false" customHeight="false" outlineLevel="0" collapsed="false"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</row>
    <row r="36" customFormat="false" ht="12.75" hidden="false" customHeight="false" outlineLevel="0" collapsed="false"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</row>
    <row r="37" customFormat="false" ht="12.75" hidden="false" customHeight="false" outlineLevel="0" collapsed="false"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</row>
    <row r="38" customFormat="false" ht="12.75" hidden="false" customHeight="false" outlineLevel="0" collapsed="false"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</row>
    <row r="39" customFormat="false" ht="12.75" hidden="false" customHeight="false" outlineLevel="0" collapsed="false"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</row>
    <row r="40" customFormat="false" ht="12.75" hidden="false" customHeight="false" outlineLevel="0" collapsed="false"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</row>
    <row r="41" customFormat="false" ht="12.75" hidden="false" customHeight="false" outlineLevel="0" collapsed="false"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</row>
    <row r="42" customFormat="false" ht="12.75" hidden="false" customHeight="false" outlineLevel="0" collapsed="false"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</row>
    <row r="43" customFormat="false" ht="12.75" hidden="false" customHeight="false" outlineLevel="0" collapsed="false"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</row>
    <row r="44" customFormat="false" ht="12.75" hidden="false" customHeight="false" outlineLevel="0" collapsed="false"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</row>
    <row r="45" customFormat="false" ht="12.75" hidden="false" customHeight="false" outlineLevel="0" collapsed="false"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</row>
    <row r="46" customFormat="false" ht="12.75" hidden="false" customHeight="false" outlineLevel="0" collapsed="false"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</row>
    <row r="47" customFormat="false" ht="12.75" hidden="false" customHeight="false" outlineLevel="0" collapsed="false"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</row>
    <row r="48" customFormat="false" ht="12.75" hidden="false" customHeight="false" outlineLevel="0" collapsed="false"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</row>
    <row r="49" customFormat="false" ht="12.75" hidden="false" customHeight="false" outlineLevel="0" collapsed="false"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</row>
    <row r="50" customFormat="false" ht="12.75" hidden="false" customHeight="false" outlineLevel="0" collapsed="false"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</row>
    <row r="51" customFormat="false" ht="12.75" hidden="false" customHeight="false" outlineLevel="0" collapsed="false"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</row>
    <row r="52" customFormat="false" ht="12.75" hidden="false" customHeight="false" outlineLevel="0" collapsed="false"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</row>
    <row r="53" customFormat="false" ht="12.75" hidden="false" customHeight="false" outlineLevel="0" collapsed="false"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</row>
    <row r="54" customFormat="false" ht="12.75" hidden="false" customHeight="false" outlineLevel="0" collapsed="false"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  <c r="AL54" s="208"/>
      <c r="AM54" s="208"/>
      <c r="AN54" s="208"/>
    </row>
    <row r="55" customFormat="false" ht="12.75" hidden="false" customHeight="false" outlineLevel="0" collapsed="false"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  <c r="AL55" s="208"/>
      <c r="AM55" s="208"/>
      <c r="AN55" s="208"/>
    </row>
    <row r="56" customFormat="false" ht="12.75" hidden="false" customHeight="false" outlineLevel="0" collapsed="false"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8"/>
    </row>
    <row r="57" customFormat="false" ht="12.75" hidden="false" customHeight="false" outlineLevel="0" collapsed="false"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  <c r="AL57" s="208"/>
      <c r="AM57" s="208"/>
      <c r="AN57" s="208"/>
    </row>
    <row r="58" customFormat="false" ht="12.75" hidden="false" customHeight="false" outlineLevel="0" collapsed="false"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  <c r="AL58" s="208"/>
      <c r="AM58" s="208"/>
      <c r="AN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  <c r="AM68" s="208"/>
      <c r="AN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  <c r="AM69" s="208"/>
      <c r="AN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  <c r="AL70" s="208"/>
      <c r="AM70" s="208"/>
      <c r="AN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  <c r="AL71" s="208"/>
      <c r="AM71" s="208"/>
      <c r="AN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  <c r="AM72" s="208"/>
      <c r="AN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  <c r="AL73" s="208"/>
      <c r="AM73" s="208"/>
      <c r="AN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  <c r="AL74" s="208"/>
      <c r="AM74" s="208"/>
      <c r="AN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  <c r="AL77" s="208"/>
      <c r="AM77" s="208"/>
      <c r="AN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  <c r="AM86" s="208"/>
      <c r="AN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  <c r="AL87" s="208"/>
      <c r="AM87" s="208"/>
      <c r="AN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  <c r="AL88" s="208"/>
      <c r="AM88" s="208"/>
      <c r="AN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  <c r="AL89" s="208"/>
      <c r="AM89" s="208"/>
      <c r="AN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  <c r="AL92" s="208"/>
      <c r="AM92" s="208"/>
      <c r="AN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  <c r="AM94" s="208"/>
      <c r="AN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  <c r="AL95" s="208"/>
      <c r="AM95" s="208"/>
      <c r="AN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  <c r="AL96" s="208"/>
      <c r="AM96" s="208"/>
      <c r="AN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  <c r="AL97" s="208"/>
      <c r="AM97" s="208"/>
      <c r="AN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  <c r="AL98" s="208"/>
      <c r="AM98" s="208"/>
      <c r="AN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  <c r="AL99" s="208"/>
      <c r="AM99" s="208"/>
      <c r="AN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  <c r="AL100" s="208"/>
      <c r="AM100" s="208"/>
      <c r="AN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  <c r="AL101" s="208"/>
      <c r="AM101" s="208"/>
      <c r="AN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  <c r="AL102" s="208"/>
      <c r="AM102" s="208"/>
      <c r="AN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  <c r="AL103" s="208"/>
      <c r="AM103" s="208"/>
      <c r="AN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  <c r="AL104" s="208"/>
      <c r="AM104" s="208"/>
      <c r="AN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  <c r="AL105" s="208"/>
      <c r="AM105" s="208"/>
      <c r="AN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  <c r="AL106" s="208"/>
      <c r="AM106" s="208"/>
      <c r="AN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  <c r="AL107" s="208"/>
      <c r="AM107" s="208"/>
      <c r="AN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  <c r="AL108" s="208"/>
      <c r="AM108" s="208"/>
      <c r="AN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  <c r="AL109" s="208"/>
      <c r="AM109" s="208"/>
      <c r="AN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  <c r="AL110" s="208"/>
      <c r="AM110" s="208"/>
      <c r="AN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  <c r="AL111" s="208"/>
      <c r="AM111" s="208"/>
      <c r="AN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  <c r="AL112" s="208"/>
      <c r="AM112" s="208"/>
      <c r="AN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  <c r="AL113" s="208"/>
      <c r="AM113" s="208"/>
      <c r="AN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  <c r="AL114" s="208"/>
      <c r="AM114" s="208"/>
      <c r="AN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  <c r="AL115" s="208"/>
      <c r="AM115" s="208"/>
      <c r="AN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  <c r="AL116" s="208"/>
      <c r="AM116" s="208"/>
      <c r="AN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  <c r="AL117" s="208"/>
      <c r="AM117" s="208"/>
      <c r="AN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  <c r="AL118" s="208"/>
      <c r="AM118" s="208"/>
      <c r="AN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L119" s="208"/>
      <c r="AM119" s="208"/>
      <c r="AN119" s="208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pander2</cp:lastModifiedBy>
  <cp:lastPrinted>2001-01-26T17:52:24Z</cp:lastPrinted>
  <dcterms:modified xsi:type="dcterms:W3CDTF">2001-01-26T18:16:50Z</dcterms:modified>
  <cp:revision>0</cp:revision>
  <dc:subject/>
  <dc:title/>
</cp:coreProperties>
</file>