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'CapChrg-AllocExp'!$B$2:$P$28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Expenses!$B$2:$K$33</definedName>
    <definedName function="false" hidden="false" localSheetId="3" name="_xlnm.Print_Area" vbProcedure="false">'GM-WeeklyChnge'!$A$1:$K$32</definedName>
    <definedName function="false" hidden="false" localSheetId="4" name="_xlnm.Print_Area" vbProcedure="false">GrossMargin!$B$2:$N$34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Summary'!$A$1:$V$36</definedName>
    <definedName function="false" hidden="false" localSheetId="1" name="_xlnm.Print_Area" vbProcedure="false">'QTD Mgmt Summary'!$A$1:$Q$33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Summary'!$A$1:$M$33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29</xdr:row>
                <xdr:rowOff>2</xdr:rowOff>
              </xdr:from>
              <xdr:to>
                <xdr:col>9</xdr:col>
                <xdr:colOff>60</xdr:colOff>
                <xdr:row>40</xdr:row>
                <xdr:rowOff>10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<sst xmlns="http://schemas.openxmlformats.org/spreadsheetml/2006/main" count="420" uniqueCount="129">
  <si>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</si>
  <si>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</si>
  <si>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</si>
  <si>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</si>
  <si>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</si>
  <si>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</si>
  <si>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</si>
  <si>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</si>
  <si>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</si>
  <si>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</si>
  <si>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</si>
  <si>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</si>
  <si>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</si>
  <si>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</si>
  <si>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</si>
  <si>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</si>
  <si>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</si>
  <si>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</si>
  <si>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</si>
  <si>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</si>
  <si>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</si>
  <si>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</si>
  <si>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</si>
  <si>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</si>
  <si>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</si>
  <si>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</si>
  <si>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</si>
  <si>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</si>
  <si>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</si>
  <si>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</si>
  <si>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</si>
  <si>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</si>
  <si>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</si>
  <si>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</si>
  <si>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</si>
  <si>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</si>
  <si>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</si>
  <si>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</si>
  <si>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</si>
  <si>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</si>
  <si>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</si>
  <si>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</si>
  <si>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</si>
  <si>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</si>
  <si>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</si>
  <si>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</si>
  <si>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</si>
  <si>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</si>
  <si>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</si>
  <si>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</si>
  <si>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</si>
  <si>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</si>
  <si>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</si>
  <si>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</si>
  <si>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</si>
  <si>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</si>
  <si>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</si>
  <si>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</si>
  <si>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</si>
  <si>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</si>
  <si>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</si>
  <si>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</si>
  <si>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</si>
  <si>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</si>
  <si>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</si>
  <si>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</si>
  <si>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</si>
  <si>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</si>
  <si>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</si>
  <si>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</si>
  <si>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January 11,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</si>
  <si>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</si>
  <si>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</si>
  <si>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</si>
  <si>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</si>
  <si>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</si>
  <si>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</si>
  <si>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</si>
  <si>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</si>
  <si>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</si>
  <si>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</si>
  <si>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</si>
  <si>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</si>
  <si>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</si>
  <si>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</si>
  <si>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</si>
  <si>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</si>
  <si>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</si>
  <si>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</si>
  <si>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</si>
  <si>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</si>
  <si>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</si>
  <si>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</si>
  <si>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</si>
  <si>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</si>
  <si>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</si>
  <si>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</si>
  <si>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</si>
  <si>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</si>
  <si>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</si>
  <si>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</si>
  <si>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</si>
  <si>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</si>
  <si>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</si>
  <si>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</si>
  <si>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</si>
  <si>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</si>
  <si>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Subtotal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</si>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</sst>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9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1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1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-15996</v>
          </cell>
        </row>
        <row r="8">
          <cell r="G8">
            <v>17128.77</v>
          </cell>
        </row>
        <row r="9">
          <cell r="C9">
            <v>702.05124</v>
          </cell>
        </row>
        <row r="9">
          <cell r="G9">
            <v>7821.517</v>
          </cell>
        </row>
        <row r="10">
          <cell r="C10">
            <v>-299</v>
          </cell>
        </row>
        <row r="10">
          <cell r="G10">
            <v>2056.681</v>
          </cell>
        </row>
        <row r="11">
          <cell r="C11">
            <v>1213</v>
          </cell>
        </row>
        <row r="11">
          <cell r="G11">
            <v>3731.523</v>
          </cell>
        </row>
        <row r="12">
          <cell r="C12">
            <v>0</v>
          </cell>
        </row>
        <row r="12">
          <cell r="G12">
            <v>2534.648</v>
          </cell>
        </row>
        <row r="13">
          <cell r="C13">
            <v>1249</v>
          </cell>
        </row>
        <row r="13">
          <cell r="G13">
            <v>5782.386</v>
          </cell>
        </row>
        <row r="14">
          <cell r="C14">
            <v>0</v>
          </cell>
        </row>
        <row r="14">
          <cell r="G14">
            <v>614.707</v>
          </cell>
        </row>
        <row r="15">
          <cell r="C15">
            <v>0</v>
          </cell>
        </row>
        <row r="15">
          <cell r="G15">
            <v>2575.25</v>
          </cell>
        </row>
        <row r="16">
          <cell r="C16">
            <v>0</v>
          </cell>
        </row>
        <row r="16">
          <cell r="G16">
            <v>1588.5</v>
          </cell>
        </row>
        <row r="17">
          <cell r="C17">
            <v>0</v>
          </cell>
        </row>
        <row r="17">
          <cell r="G17">
            <v>1565.926</v>
          </cell>
        </row>
        <row r="18">
          <cell r="C18">
            <v>0</v>
          </cell>
        </row>
        <row r="18">
          <cell r="G18">
            <v>2015.539</v>
          </cell>
        </row>
        <row r="22">
          <cell r="C22">
            <v>0</v>
          </cell>
        </row>
        <row r="22">
          <cell r="G22">
            <v>27654</v>
          </cell>
        </row>
        <row r="23">
          <cell r="C23">
            <v>0</v>
          </cell>
        </row>
        <row r="23">
          <cell r="G23">
            <v>-22348</v>
          </cell>
        </row>
        <row r="24">
          <cell r="C24">
            <v>-500</v>
          </cell>
        </row>
        <row r="24">
          <cell r="G24">
            <v>0</v>
          </cell>
        </row>
        <row r="25">
          <cell r="C25">
            <v>0</v>
          </cell>
        </row>
        <row r="25">
          <cell r="G25">
            <v>-1383.487</v>
          </cell>
        </row>
        <row r="29">
          <cell r="C29">
            <v>0</v>
          </cell>
        </row>
        <row r="29">
          <cell r="G29">
            <v>308</v>
          </cell>
        </row>
        <row r="31">
          <cell r="G31">
            <v>51645.96</v>
          </cell>
        </row>
      </sheetData>
      <sheetData sheetId="2"/>
      <sheetData sheetId="3"/>
      <sheetData sheetId="4">
        <row r="10">
          <cell r="D10">
            <v>-15996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701</v>
          </cell>
          <cell r="E11">
            <v>1.05124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-299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1213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777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307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165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-500</v>
          </cell>
          <cell r="H30">
            <v>0</v>
          </cell>
        </row>
        <row r="32">
          <cell r="I32">
            <v>-13630.94876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1802.648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413.926</v>
          </cell>
          <cell r="E18">
            <v>413.926</v>
          </cell>
        </row>
        <row r="19">
          <cell r="D19">
            <v>1495.539</v>
          </cell>
          <cell r="E19">
            <v>1245.539</v>
          </cell>
        </row>
        <row r="23">
          <cell r="D23">
            <v>27654</v>
          </cell>
          <cell r="E23">
            <v>27654</v>
          </cell>
        </row>
        <row r="24">
          <cell r="D24">
            <v>0</v>
          </cell>
          <cell r="E24">
            <v>0</v>
          </cell>
        </row>
        <row r="29">
          <cell r="D29" t="str">
            <v>Operating Expenses</v>
          </cell>
        </row>
        <row r="30">
          <cell r="D30" t="str">
            <v>Forecast</v>
          </cell>
          <cell r="E30" t="str">
            <v>Plan</v>
          </cell>
        </row>
        <row r="31">
          <cell r="D31">
            <v>0</v>
          </cell>
          <cell r="E31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17128.77</v>
      </c>
      <c r="E9" s="27" t="n">
        <f aca="false">C9-D9</f>
        <v>22871.23</v>
      </c>
      <c r="F9" s="26"/>
      <c r="G9" s="25" t="n">
        <f aca="false">+'Mgmt Summary'!G9</f>
        <v>-4389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-4389</v>
      </c>
      <c r="K9" s="29"/>
      <c r="L9" s="25" t="n">
        <f aca="false">+'Mgmt Summary'!L9</f>
        <v>0</v>
      </c>
      <c r="M9" s="26" t="n">
        <f aca="false">+'Mgmt Summary'!M9</f>
        <v>6767.77</v>
      </c>
      <c r="N9" s="26" t="n">
        <f aca="false">+'Mgmt Summary'!N9</f>
        <v>10361</v>
      </c>
      <c r="O9" s="28" t="n">
        <f aca="false">J9-K9-M9-N9-L9</f>
        <v>-21517.77</v>
      </c>
      <c r="P9" s="26"/>
      <c r="Q9" s="25" t="n">
        <f aca="false">+'Mgmt Summary'!Q9</f>
        <v>-44389</v>
      </c>
      <c r="R9" s="26"/>
      <c r="S9" s="26" t="n">
        <f aca="false">+'Mgmt Summary'!S9</f>
        <v>0</v>
      </c>
      <c r="T9" s="26" t="n">
        <f aca="false">+'Mgmt Summary'!T9</f>
        <v>0</v>
      </c>
      <c r="U9" s="26" t="n">
        <f aca="false">+'Mgmt Summary'!U9</f>
        <v>0</v>
      </c>
      <c r="V9" s="27" t="n">
        <f aca="false">ROUND(SUM(Q9:U9),0)</f>
        <v>-44389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7821.517</v>
      </c>
      <c r="E10" s="27" t="n">
        <f aca="false">C10-D10</f>
        <v>5928.483</v>
      </c>
      <c r="F10" s="26"/>
      <c r="G10" s="25" t="n">
        <f aca="false">+'Mgmt Summary'!G10</f>
        <v>4054.67924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4054.67924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3055</v>
      </c>
      <c r="O10" s="28" t="n">
        <f aca="false">J10-K10-M10-N10-L10</f>
        <v>-3766.83776</v>
      </c>
      <c r="P10" s="26"/>
      <c r="Q10" s="25" t="n">
        <f aca="false">+'Mgmt Summary'!Q10</f>
        <v>-9695.32076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-9695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2056.681</v>
      </c>
      <c r="E11" s="27" t="n">
        <f aca="false">C11-D11</f>
        <v>2943.319</v>
      </c>
      <c r="F11" s="26"/>
      <c r="G11" s="25" t="n">
        <f aca="false">+'Mgmt Summary'!G11</f>
        <v>-957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-957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804</v>
      </c>
      <c r="O11" s="28" t="n">
        <f aca="false">J11-K11-M11-N11-L11</f>
        <v>-3013.681</v>
      </c>
      <c r="P11" s="26"/>
      <c r="Q11" s="25" t="n">
        <f aca="false">+'Mgmt Summary'!Q11</f>
        <v>-5957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-5957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3731.523</v>
      </c>
      <c r="E12" s="27" t="n">
        <f aca="false">C12-D12</f>
        <v>4777.728</v>
      </c>
      <c r="F12" s="26"/>
      <c r="G12" s="25" t="n">
        <f aca="false">+'Mgmt Summary'!G12</f>
        <v>-4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-4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1923</v>
      </c>
      <c r="O12" s="28" t="n">
        <f aca="false">J12-K12-M12-N12-L12</f>
        <v>-3735.523</v>
      </c>
      <c r="P12" s="26"/>
      <c r="Q12" s="25" t="n">
        <f aca="false">+'Mgmt Summary'!Q12</f>
        <v>-8513.251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-8513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2534.648</v>
      </c>
      <c r="E13" s="27" t="n">
        <f aca="false">C13-D13</f>
        <v>2340.352</v>
      </c>
      <c r="F13" s="26"/>
      <c r="G13" s="25" t="n">
        <f aca="false">+'Mgmt Summary'!G13</f>
        <v>0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0</v>
      </c>
      <c r="K13" s="29"/>
      <c r="L13" s="25" t="n">
        <f aca="false">+'Mgmt Summary'!L13</f>
        <v>0</v>
      </c>
      <c r="M13" s="26" t="n">
        <f aca="false">+'Mgmt Summary'!M13</f>
        <v>1802.648</v>
      </c>
      <c r="N13" s="26" t="n">
        <f aca="false">+'Mgmt Summary'!N13</f>
        <v>732</v>
      </c>
      <c r="O13" s="28" t="n">
        <f aca="false">J13-K13-M13-N13-L13</f>
        <v>-2534.648</v>
      </c>
      <c r="P13" s="26"/>
      <c r="Q13" s="25" t="n">
        <f aca="false">+'Mgmt Summary'!Q13</f>
        <v>-4875</v>
      </c>
      <c r="R13" s="26"/>
      <c r="S13" s="26" t="n">
        <f aca="false">+'Mgmt Summary'!S13</f>
        <v>0</v>
      </c>
      <c r="T13" s="26" t="n">
        <f aca="false">+'Mgmt Summary'!T13</f>
        <v>0</v>
      </c>
      <c r="U13" s="26" t="n">
        <f aca="false">+'Mgmt Summary'!U13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5782.386</v>
      </c>
      <c r="E14" s="27" t="n">
        <f aca="false">C14-D14</f>
        <v>14217.614</v>
      </c>
      <c r="F14" s="26"/>
      <c r="G14" s="25" t="n">
        <f aca="false">+'Mgmt Summary'!G14</f>
        <v>2077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2077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2315</v>
      </c>
      <c r="O14" s="28" t="n">
        <f aca="false">J14-K14-M14-N14-L14</f>
        <v>-3705.386</v>
      </c>
      <c r="P14" s="26"/>
      <c r="Q14" s="25" t="n">
        <f aca="false">+'Mgmt Summary'!Q14</f>
        <v>-17923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-17923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614.707</v>
      </c>
      <c r="E15" s="27" t="n">
        <f aca="false">C15-D15</f>
        <v>-114.707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153</v>
      </c>
      <c r="O15" s="28" t="n">
        <f aca="false">J15-K15-M15-N15-L15</f>
        <v>-614.707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Summary'!C19</f>
        <v>0</v>
      </c>
      <c r="D17" s="26" t="n">
        <f aca="false">+'Mgmt Summary'!D19</f>
        <v>1765.539</v>
      </c>
      <c r="E17" s="27" t="n">
        <f aca="false">C17-D17</f>
        <v>-1765.539</v>
      </c>
      <c r="F17" s="26"/>
      <c r="G17" s="25" t="n">
        <f aca="false">+'Mgmt Summary'!G19</f>
        <v>0</v>
      </c>
      <c r="H17" s="26" t="n">
        <f aca="false">GrossMargin!J18</f>
        <v>0</v>
      </c>
      <c r="I17" s="26" t="n">
        <f aca="false">+'Mgmt Summary'!I19</f>
        <v>0</v>
      </c>
      <c r="J17" s="28" t="n">
        <f aca="false">SUM(G17:I17)</f>
        <v>0</v>
      </c>
      <c r="K17" s="29"/>
      <c r="L17" s="25" t="n">
        <f aca="false">+'Mgmt Summary'!L19</f>
        <v>0</v>
      </c>
      <c r="M17" s="26" t="n">
        <f aca="false">+'Mgmt Summary'!M19</f>
        <v>1495.539</v>
      </c>
      <c r="N17" s="26" t="n">
        <f aca="false">+'Mgmt Summary'!N19</f>
        <v>520</v>
      </c>
      <c r="O17" s="28" t="n">
        <f aca="false">J17-K17-M17-N17-L17</f>
        <v>-2015.539</v>
      </c>
      <c r="P17" s="26"/>
      <c r="Q17" s="25" t="n">
        <f aca="false">+'Mgmt Summary'!Q19</f>
        <v>0</v>
      </c>
      <c r="R17" s="26"/>
      <c r="S17" s="26" t="n">
        <f aca="false">+'Mgmt Summary'!S19</f>
        <v>0</v>
      </c>
      <c r="T17" s="26" t="n">
        <f aca="false">+'Mgmt Summary'!T19</f>
        <v>-250</v>
      </c>
      <c r="U17" s="26" t="n">
        <f aca="false">+'Mgmt Summary'!U19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2575.25</v>
      </c>
      <c r="E21" s="27" t="n">
        <f aca="false">C21-D21</f>
        <v>424.75</v>
      </c>
      <c r="F21" s="26"/>
      <c r="G21" s="25" t="n">
        <f aca="false">+'Mgmt Summary'!G16</f>
        <v>-34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-34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1145</v>
      </c>
      <c r="O21" s="28" t="n">
        <f aca="false">J21-K21-M21-N21-L21</f>
        <v>-2609.25</v>
      </c>
      <c r="P21" s="26"/>
      <c r="Q21" s="25" t="n">
        <f aca="false">+'Mgmt Summary'!Q16</f>
        <v>-3034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-3034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1588.5</v>
      </c>
      <c r="E22" s="27" t="n">
        <f aca="false">C22-D22</f>
        <v>-175.5</v>
      </c>
      <c r="F22" s="26"/>
      <c r="G22" s="25" t="n">
        <f aca="false">+'Mgmt Summary'!G17</f>
        <v>0</v>
      </c>
      <c r="H22" s="26" t="n">
        <f aca="false">GrossMargin!J26</f>
        <v>0</v>
      </c>
      <c r="I22" s="26" t="n">
        <f aca="false">+'Mgmt Summary'!I17</f>
        <v>0</v>
      </c>
      <c r="J22" s="28" t="n">
        <f aca="false">SUM(G22:I22)</f>
        <v>0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779</v>
      </c>
      <c r="O22" s="28" t="n">
        <f aca="false">J22-K22-M22-N22-L22</f>
        <v>-1588.5</v>
      </c>
      <c r="P22" s="26"/>
      <c r="Q22" s="25" t="n">
        <f aca="false">+'Mgmt Summary'!Q17</f>
        <v>-1413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-1413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1565.926</v>
      </c>
      <c r="E23" s="27" t="n">
        <f aca="false">C23-D23</f>
        <v>-2424.427</v>
      </c>
      <c r="F23" s="26"/>
      <c r="G23" s="25" t="n">
        <f aca="false">+'Mgmt Summary'!G18</f>
        <v>0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413.926</v>
      </c>
      <c r="N23" s="26" t="n">
        <f aca="false">+'Mgmt Summary'!N18</f>
        <v>561</v>
      </c>
      <c r="O23" s="28" t="e">
        <f aca="false">J23-K23-M23-N23-L23</f>
        <v>#REF!</v>
      </c>
      <c r="P23" s="26"/>
      <c r="Q23" s="25" t="n">
        <f aca="false">+'Mgmt Summary'!Q18</f>
        <v>858.501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859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5729.676</v>
      </c>
      <c r="E25" s="40" t="n">
        <f aca="false">SUM(E21:E24)</f>
        <v>-2175.177</v>
      </c>
      <c r="F25" s="26" t="n">
        <f aca="false">SUM(F19:F23)</f>
        <v>0</v>
      </c>
      <c r="G25" s="38" t="n">
        <f aca="false">SUM(G21:G24)</f>
        <v>-34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2653.676</v>
      </c>
      <c r="N25" s="39" t="n">
        <f aca="false">SUM(N21:N24)</f>
        <v>2485</v>
      </c>
      <c r="O25" s="41" t="e">
        <f aca="false">SUM(O21:O24)</f>
        <v>#REF!</v>
      </c>
      <c r="P25" s="29"/>
      <c r="Q25" s="38" t="n">
        <f aca="false">SUM(Q21:Q24)</f>
        <v>-3588.499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-3588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Summary'!C23</f>
        <v>0</v>
      </c>
      <c r="D30" s="26" t="n">
        <f aca="false">+'Mgmt Summary'!D23</f>
        <v>27654</v>
      </c>
      <c r="E30" s="27" t="n">
        <f aca="false">C30-D30</f>
        <v>-27654</v>
      </c>
      <c r="F30" s="26"/>
      <c r="G30" s="25" t="n">
        <f aca="false">+'Mgmt Summary'!G23</f>
        <v>0</v>
      </c>
      <c r="H30" s="26" t="e">
        <f aca="false">#REF!</f>
        <v>#REF!</v>
      </c>
      <c r="I30" s="26" t="n">
        <f aca="false">+'Mgmt Summary'!I23</f>
        <v>0</v>
      </c>
      <c r="J30" s="28" t="e">
        <f aca="false">SUM(G30:I30)</f>
        <v>#REF!</v>
      </c>
      <c r="K30" s="29"/>
      <c r="L30" s="25" t="n">
        <f aca="false">+'Mgmt Summary'!L23</f>
        <v>0</v>
      </c>
      <c r="M30" s="26" t="n">
        <f aca="false">+'Mgmt Summary'!M23</f>
        <v>27654</v>
      </c>
      <c r="N30" s="26" t="n">
        <f aca="false">+'Mgmt Summary'!N23</f>
        <v>0</v>
      </c>
      <c r="O30" s="28" t="e">
        <f aca="false">J30-K30-M30-N30-L30</f>
        <v>#REF!</v>
      </c>
      <c r="P30" s="26"/>
      <c r="Q30" s="25" t="n">
        <f aca="false">+'Mgmt Summary'!Q23</f>
        <v>0</v>
      </c>
      <c r="R30" s="26"/>
      <c r="S30" s="26" t="n">
        <f aca="false">+'Mgmt Summary'!S23</f>
        <v>0</v>
      </c>
      <c r="T30" s="26" t="n">
        <f aca="false">+'Mgmt Summary'!T23</f>
        <v>0</v>
      </c>
      <c r="U30" s="26" t="n">
        <f aca="false">+'Mgmt Summary'!U23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Summary'!C24</f>
        <v>0</v>
      </c>
      <c r="D31" s="26" t="n">
        <f aca="false">+'Mgmt Summary'!D24</f>
        <v>-22348</v>
      </c>
      <c r="E31" s="27" t="n">
        <f aca="false">C31-D31</f>
        <v>22348</v>
      </c>
      <c r="F31" s="26"/>
      <c r="G31" s="25" t="n">
        <f aca="false">+'Mgmt Summary'!G24</f>
        <v>0</v>
      </c>
      <c r="H31" s="26" t="e">
        <f aca="false">#REF!</f>
        <v>#REF!</v>
      </c>
      <c r="I31" s="26" t="n">
        <f aca="false">+'Mgmt Summary'!I24</f>
        <v>0</v>
      </c>
      <c r="J31" s="28" t="e">
        <f aca="false">SUM(G31:I31)</f>
        <v>#REF!</v>
      </c>
      <c r="K31" s="29"/>
      <c r="L31" s="25" t="n">
        <f aca="false">+'Mgmt Summary'!L24</f>
        <v>0</v>
      </c>
      <c r="M31" s="26" t="n">
        <f aca="false">+'Mgmt Summary'!M24</f>
        <v>0</v>
      </c>
      <c r="N31" s="26" t="n">
        <f aca="false">+'Mgmt Summary'!N24</f>
        <v>-22348</v>
      </c>
      <c r="O31" s="28" t="e">
        <f aca="false">J31-K31-M31-N31-L31</f>
        <v>#REF!</v>
      </c>
      <c r="P31" s="26"/>
      <c r="Q31" s="25" t="n">
        <f aca="false">+'Mgmt Summary'!Q24</f>
        <v>0</v>
      </c>
      <c r="R31" s="26"/>
      <c r="S31" s="26" t="n">
        <f aca="false">+'Mgmt Summary'!S24</f>
        <v>0</v>
      </c>
      <c r="T31" s="26" t="n">
        <f aca="false">+'Mgmt Summary'!T24</f>
        <v>-0</v>
      </c>
      <c r="U31" s="26" t="n">
        <f aca="false">+'Mgmt Summary'!U24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Summary'!C25</f>
        <v>-500</v>
      </c>
      <c r="D32" s="26" t="n">
        <f aca="false">+'Mgmt Summary'!D25</f>
        <v>0</v>
      </c>
      <c r="E32" s="27" t="n">
        <f aca="false">C32-D32</f>
        <v>-500</v>
      </c>
      <c r="F32" s="26"/>
      <c r="G32" s="25" t="n">
        <f aca="false">+'Mgmt Summary'!G25</f>
        <v>-500</v>
      </c>
      <c r="H32" s="26" t="e">
        <f aca="false">#REF!</f>
        <v>#REF!</v>
      </c>
      <c r="I32" s="26" t="n">
        <f aca="false">+'Mgmt Summary'!I25</f>
        <v>0</v>
      </c>
      <c r="J32" s="28" t="e">
        <f aca="false">SUM(G32:I32)</f>
        <v>#REF!</v>
      </c>
      <c r="K32" s="29"/>
      <c r="L32" s="25" t="n">
        <f aca="false">+'Mgmt Summary'!L25</f>
        <v>0</v>
      </c>
      <c r="M32" s="26" t="n">
        <f aca="false">+'Mgmt Summary'!M25</f>
        <v>0</v>
      </c>
      <c r="N32" s="26" t="n">
        <f aca="false">+'Mgmt Summary'!N25</f>
        <v>0</v>
      </c>
      <c r="O32" s="28" t="e">
        <f aca="false">J32-K32-M32-N32-L32</f>
        <v>#REF!</v>
      </c>
      <c r="P32" s="26"/>
      <c r="Q32" s="25" t="n">
        <f aca="false">+'Mgmt Summary'!Q25</f>
        <v>0</v>
      </c>
      <c r="R32" s="26"/>
      <c r="S32" s="26" t="n">
        <f aca="false">+'Mgmt Summary'!S25</f>
        <v>0</v>
      </c>
      <c r="T32" s="26" t="n">
        <f aca="false">+'Mgmt Summary'!T25</f>
        <v>0</v>
      </c>
      <c r="U32" s="26" t="n">
        <f aca="false">+'Mgmt Summary'!U25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Summary'!C26</f>
        <v>0</v>
      </c>
      <c r="D33" s="26" t="n">
        <f aca="false">+'Mgmt Summary'!D26</f>
        <v>-1383.487</v>
      </c>
      <c r="E33" s="27" t="n">
        <f aca="false">C33-D33</f>
        <v>1383.487</v>
      </c>
      <c r="F33" s="26"/>
      <c r="G33" s="25" t="n">
        <f aca="false">+'Mgmt Summary'!G26</f>
        <v>0</v>
      </c>
      <c r="H33" s="26" t="n">
        <f aca="false">GrossMargin!J27</f>
        <v>0</v>
      </c>
      <c r="I33" s="26" t="n">
        <f aca="false">+'Mgmt Summary'!I26</f>
        <v>0</v>
      </c>
      <c r="J33" s="28" t="n">
        <f aca="false">SUM(G33:I33)</f>
        <v>0</v>
      </c>
      <c r="K33" s="29"/>
      <c r="L33" s="25" t="n">
        <f aca="false">+'Mgmt Summary'!L26</f>
        <v>-1383.487</v>
      </c>
      <c r="M33" s="26" t="n">
        <f aca="false">+'Mgmt Summary'!M26</f>
        <v>0</v>
      </c>
      <c r="N33" s="26" t="n">
        <f aca="false">+'Mgmt Summary'!N26</f>
        <v>0</v>
      </c>
      <c r="O33" s="28" t="n">
        <f aca="false">J33-K33-M33-N33-L33</f>
        <v>1383.487</v>
      </c>
      <c r="P33" s="26"/>
      <c r="Q33" s="25" t="n">
        <f aca="false">+'Mgmt Summary'!Q26</f>
        <v>0</v>
      </c>
      <c r="R33" s="26"/>
      <c r="S33" s="26" t="n">
        <f aca="false">+'Mgmt Summary'!S26</f>
        <v>0</v>
      </c>
      <c r="T33" s="26" t="n">
        <f aca="false">+'Mgmt Summary'!T26</f>
        <v>0</v>
      </c>
      <c r="U33" s="26" t="n">
        <f aca="false">+'Mgmt Summary'!U26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Summary'!C30</f>
        <v>0</v>
      </c>
      <c r="D37" s="26" t="n">
        <f aca="false">+'Mgmt Summary'!D30</f>
        <v>308</v>
      </c>
      <c r="E37" s="27" t="n">
        <f aca="false">C37-D37</f>
        <v>-308</v>
      </c>
      <c r="F37" s="26"/>
      <c r="G37" s="25" t="n">
        <f aca="false">+'Mgmt Summary'!G30</f>
        <v>0</v>
      </c>
      <c r="H37" s="26" t="n">
        <f aca="false">GrossMargin!J31</f>
        <v>0</v>
      </c>
      <c r="I37" s="26" t="n">
        <f aca="false">+'Mgmt Summary'!I30</f>
        <v>0</v>
      </c>
      <c r="J37" s="28" t="n">
        <f aca="false">SUM(G37:I37)</f>
        <v>0</v>
      </c>
      <c r="K37" s="29"/>
      <c r="L37" s="25" t="n">
        <f aca="false">+'Mgmt Summary'!L30</f>
        <v>0</v>
      </c>
      <c r="M37" s="26" t="n">
        <f aca="false">+'Mgmt Summary'!M30</f>
        <v>308</v>
      </c>
      <c r="N37" s="26" t="n">
        <f aca="false">+'Mgmt Summary'!N30</f>
        <v>0</v>
      </c>
      <c r="O37" s="28" t="n">
        <f aca="false">J37-K37-M37-N37-L37</f>
        <v>-308</v>
      </c>
      <c r="P37" s="26"/>
      <c r="Q37" s="25" t="n">
        <f aca="false">+'Mgmt Summary'!Q30</f>
        <v>0</v>
      </c>
      <c r="R37" s="26"/>
      <c r="S37" s="26" t="n">
        <f aca="false">+'Mgmt Summary'!S30</f>
        <v>0</v>
      </c>
      <c r="T37" s="26" t="n">
        <f aca="false">+'Mgmt Summary'!T30</f>
        <v>0</v>
      </c>
      <c r="U37" s="26" t="n">
        <f aca="false">+'Mgmt Summary'!U30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+'GM-WeeklyChnge'!C37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January 11,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21</v>
      </c>
      <c r="B8" s="89"/>
      <c r="C8" s="90" t="n">
        <f aca="false">+'Mgmt Summary'!J9</f>
        <v>-4389</v>
      </c>
      <c r="D8" s="91" t="n">
        <f aca="false">+'Mgmt Summary'!C9</f>
        <v>40000</v>
      </c>
      <c r="E8" s="92" t="n">
        <f aca="false">-D8+C8</f>
        <v>-44389</v>
      </c>
      <c r="F8" s="93"/>
      <c r="G8" s="90" t="n">
        <f aca="false">+Expenses!D9+'CapChrg-AllocExp'!K10+'CapChrg-AllocExp'!D10</f>
        <v>17128.77</v>
      </c>
      <c r="H8" s="91" t="n">
        <f aca="false">+Expenses!E9+'CapChrg-AllocExp'!L10+'CapChrg-AllocExp'!E10</f>
        <v>17128.77</v>
      </c>
      <c r="I8" s="92" t="n">
        <f aca="false">+H8-G8</f>
        <v>0</v>
      </c>
      <c r="J8" s="93"/>
      <c r="K8" s="90" t="n">
        <f aca="false">+C8-G8</f>
        <v>-21517.77</v>
      </c>
      <c r="L8" s="91" t="n">
        <f aca="false">D8-H8</f>
        <v>22871.23</v>
      </c>
      <c r="M8" s="92" t="n">
        <f aca="false">K8-L8</f>
        <v>-44389</v>
      </c>
      <c r="N8" s="94"/>
      <c r="O8" s="90" t="n">
        <f aca="false">+C8-'[1]QTD Mgmt Summary'!C8</f>
        <v>11607</v>
      </c>
      <c r="P8" s="91" t="n">
        <f aca="false">-G8+'[1]QTD Mgmt Summary'!G8</f>
        <v>0</v>
      </c>
      <c r="Q8" s="92" t="n">
        <f aca="false">+O8+P8</f>
        <v>11607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4054.67924</v>
      </c>
      <c r="D9" s="91" t="n">
        <f aca="false">+'Mgmt Summary'!C10</f>
        <v>13750</v>
      </c>
      <c r="E9" s="92" t="n">
        <f aca="false">-D9+C9</f>
        <v>-9695.32076</v>
      </c>
      <c r="F9" s="93"/>
      <c r="G9" s="90" t="n">
        <f aca="false">+Expenses!D10+'CapChrg-AllocExp'!K11+'CapChrg-AllocExp'!D11</f>
        <v>7821.517</v>
      </c>
      <c r="H9" s="91" t="n">
        <f aca="false">+Expenses!E10+'CapChrg-AllocExp'!L11+'CapChrg-AllocExp'!E11</f>
        <v>7821.517</v>
      </c>
      <c r="I9" s="92" t="n">
        <f aca="false">+H9-G9</f>
        <v>0</v>
      </c>
      <c r="J9" s="93"/>
      <c r="K9" s="90" t="n">
        <f aca="false">C9-G9</f>
        <v>-3766.83776</v>
      </c>
      <c r="L9" s="91" t="n">
        <f aca="false">D9-H9</f>
        <v>5928.483</v>
      </c>
      <c r="M9" s="92" t="n">
        <f aca="false">K9-L9</f>
        <v>-9695.32076</v>
      </c>
      <c r="N9" s="94"/>
      <c r="O9" s="90" t="n">
        <f aca="false">+C9-'[1]QTD Mgmt Summary'!C9</f>
        <v>3352.628</v>
      </c>
      <c r="P9" s="91" t="n">
        <f aca="false">-G9+'[1]QTD Mgmt Summary'!G9</f>
        <v>0</v>
      </c>
      <c r="Q9" s="92" t="n">
        <f aca="false">+O9+P9</f>
        <v>3352.628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-957</v>
      </c>
      <c r="D10" s="91" t="n">
        <f aca="false">+'Mgmt Summary'!C11</f>
        <v>5000</v>
      </c>
      <c r="E10" s="92" t="n">
        <f aca="false">-D10+C10</f>
        <v>-5957</v>
      </c>
      <c r="F10" s="93"/>
      <c r="G10" s="90" t="n">
        <f aca="false">+Expenses!D11+'CapChrg-AllocExp'!K12+'CapChrg-AllocExp'!D12</f>
        <v>2056.681</v>
      </c>
      <c r="H10" s="91" t="n">
        <f aca="false">+Expenses!E11+'CapChrg-AllocExp'!L12+'CapChrg-AllocExp'!E12</f>
        <v>2056.681</v>
      </c>
      <c r="I10" s="92" t="n">
        <f aca="false">+H10-G10</f>
        <v>0</v>
      </c>
      <c r="J10" s="93"/>
      <c r="K10" s="90" t="n">
        <f aca="false">C10-G10</f>
        <v>-3013.681</v>
      </c>
      <c r="L10" s="91" t="n">
        <f aca="false">D10-H10</f>
        <v>2943.319</v>
      </c>
      <c r="M10" s="92" t="n">
        <f aca="false">K10-L10</f>
        <v>-5957</v>
      </c>
      <c r="N10" s="94"/>
      <c r="O10" s="90" t="n">
        <f aca="false">+C10-'[1]QTD Mgmt Summary'!C10</f>
        <v>-658</v>
      </c>
      <c r="P10" s="91" t="n">
        <f aca="false">-G10+'[1]QTD Mgmt Summary'!G10</f>
        <v>0</v>
      </c>
      <c r="Q10" s="92" t="n">
        <f aca="false">+O10+P10</f>
        <v>-658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-4</v>
      </c>
      <c r="D11" s="91" t="n">
        <f aca="false">+'Mgmt Summary'!C12</f>
        <v>8509.251</v>
      </c>
      <c r="E11" s="92" t="n">
        <f aca="false">-D11+C11</f>
        <v>-8513.251</v>
      </c>
      <c r="F11" s="93"/>
      <c r="G11" s="90" t="n">
        <f aca="false">+Expenses!D12+'CapChrg-AllocExp'!K13+'CapChrg-AllocExp'!D13</f>
        <v>3731.523</v>
      </c>
      <c r="H11" s="91" t="n">
        <f aca="false">+Expenses!E12+'CapChrg-AllocExp'!L13+'CapChrg-AllocExp'!E13</f>
        <v>3731.523</v>
      </c>
      <c r="I11" s="92" t="n">
        <f aca="false">+H11-G11</f>
        <v>0</v>
      </c>
      <c r="J11" s="93"/>
      <c r="K11" s="90" t="n">
        <f aca="false">C11-G11</f>
        <v>-3735.523</v>
      </c>
      <c r="L11" s="91" t="n">
        <f aca="false">D11-H11</f>
        <v>4777.728</v>
      </c>
      <c r="M11" s="92" t="n">
        <f aca="false">K11-L11</f>
        <v>-8513.251</v>
      </c>
      <c r="N11" s="94"/>
      <c r="O11" s="90" t="n">
        <f aca="false">+C11-'[1]QTD Mgmt Summary'!C11</f>
        <v>-1217</v>
      </c>
      <c r="P11" s="91" t="n">
        <f aca="false">-G11+'[1]QTD Mgmt Summary'!G11</f>
        <v>0</v>
      </c>
      <c r="Q11" s="92" t="n">
        <f aca="false">+O11+P11</f>
        <v>-1217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0</v>
      </c>
      <c r="D12" s="91" t="n">
        <f aca="false">+'Mgmt Summary'!C13</f>
        <v>4875</v>
      </c>
      <c r="E12" s="92" t="n">
        <f aca="false">-D12+C12</f>
        <v>-4875</v>
      </c>
      <c r="F12" s="93"/>
      <c r="G12" s="90" t="n">
        <f aca="false">+Expenses!D13+'CapChrg-AllocExp'!K14+'CapChrg-AllocExp'!D14</f>
        <v>2534.648</v>
      </c>
      <c r="H12" s="91" t="n">
        <f aca="false">+Expenses!E13+'CapChrg-AllocExp'!L14+'CapChrg-AllocExp'!E14</f>
        <v>2534.648</v>
      </c>
      <c r="I12" s="92" t="n">
        <f aca="false">+H12-G12</f>
        <v>0</v>
      </c>
      <c r="J12" s="93"/>
      <c r="K12" s="90" t="n">
        <f aca="false">C12-G12</f>
        <v>-2534.648</v>
      </c>
      <c r="L12" s="91" t="n">
        <f aca="false">D12-H12</f>
        <v>2340.352</v>
      </c>
      <c r="M12" s="92" t="n">
        <f aca="false">K12-L12</f>
        <v>-4875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2077</v>
      </c>
      <c r="D13" s="91" t="n">
        <f aca="false">+'Mgmt Summary'!C14</f>
        <v>20000</v>
      </c>
      <c r="E13" s="92" t="n">
        <f aca="false">-D13+C13</f>
        <v>-17923</v>
      </c>
      <c r="F13" s="93"/>
      <c r="G13" s="90" t="n">
        <f aca="false">+Expenses!D14+'CapChrg-AllocExp'!K15+'CapChrg-AllocExp'!D15</f>
        <v>5782.386</v>
      </c>
      <c r="H13" s="91" t="n">
        <f aca="false">+Expenses!E14+'CapChrg-AllocExp'!L15+'CapChrg-AllocExp'!E15</f>
        <v>5782.386</v>
      </c>
      <c r="I13" s="92" t="n">
        <f aca="false">+H13-G13</f>
        <v>0</v>
      </c>
      <c r="J13" s="93"/>
      <c r="K13" s="90" t="n">
        <f aca="false">C13-G13</f>
        <v>-3705.386</v>
      </c>
      <c r="L13" s="91" t="n">
        <f aca="false">D13-H13</f>
        <v>14217.614</v>
      </c>
      <c r="M13" s="92" t="n">
        <f aca="false">K13-L13</f>
        <v>-17923</v>
      </c>
      <c r="N13" s="94"/>
      <c r="O13" s="90" t="n">
        <f aca="false">+C13-'[1]QTD Mgmt Summary'!C13</f>
        <v>828</v>
      </c>
      <c r="P13" s="95" t="n">
        <f aca="false">(-G13+'[1]QTD Mgmt Summary'!G13)*0</f>
        <v>0</v>
      </c>
      <c r="Q13" s="92" t="n">
        <f aca="false">+O13+P13</f>
        <v>828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27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614.707</v>
      </c>
      <c r="H14" s="91" t="n">
        <f aca="false">+Expenses!E15+'CapChrg-AllocExp'!L16+'CapChrg-AllocExp'!E16</f>
        <v>614.707</v>
      </c>
      <c r="I14" s="92" t="n">
        <f aca="false">+H14-G14</f>
        <v>0</v>
      </c>
      <c r="J14" s="93"/>
      <c r="K14" s="90" t="n">
        <f aca="false">C14-G14</f>
        <v>-614.707</v>
      </c>
      <c r="L14" s="91" t="n">
        <f aca="false">D14-H14</f>
        <v>-114.707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-34</v>
      </c>
      <c r="D15" s="91" t="n">
        <f aca="false">+'Mgmt Summary'!C16</f>
        <v>3000</v>
      </c>
      <c r="E15" s="92" t="n">
        <f aca="false">-D15+C15</f>
        <v>-3034</v>
      </c>
      <c r="F15" s="93"/>
      <c r="G15" s="90" t="n">
        <f aca="false">+Expenses!D16+'CapChrg-AllocExp'!K17+'CapChrg-AllocExp'!D17</f>
        <v>2575.25</v>
      </c>
      <c r="H15" s="91" t="n">
        <f aca="false">+Expenses!E16+'CapChrg-AllocExp'!L17+'CapChrg-AllocExp'!E17</f>
        <v>2575.25</v>
      </c>
      <c r="I15" s="92" t="n">
        <f aca="false">+H15-G15</f>
        <v>0</v>
      </c>
      <c r="J15" s="93"/>
      <c r="K15" s="90" t="n">
        <f aca="false">C15-G15</f>
        <v>-2609.25</v>
      </c>
      <c r="L15" s="91" t="n">
        <f aca="false">D15-H15</f>
        <v>424.75</v>
      </c>
      <c r="M15" s="92" t="n">
        <f aca="false">K15-L15</f>
        <v>-3034</v>
      </c>
      <c r="N15" s="94"/>
      <c r="O15" s="90" t="n">
        <f aca="false">+C15-'[1]QTD Mgmt Summary'!C15</f>
        <v>-34</v>
      </c>
      <c r="P15" s="91" t="n">
        <f aca="false">-G15+'[1]QTD Mgmt Summary'!G15</f>
        <v>0</v>
      </c>
      <c r="Q15" s="92" t="n">
        <f aca="false">+O15+P15</f>
        <v>-34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0</v>
      </c>
      <c r="D16" s="91" t="n">
        <f aca="false">+'Mgmt Summary'!C17</f>
        <v>1413</v>
      </c>
      <c r="E16" s="92" t="n">
        <f aca="false">-D16+C16</f>
        <v>-1413</v>
      </c>
      <c r="F16" s="93"/>
      <c r="G16" s="90" t="n">
        <f aca="false">+Expenses!D17+'CapChrg-AllocExp'!K18+'CapChrg-AllocExp'!D18</f>
        <v>1588.5</v>
      </c>
      <c r="H16" s="91" t="n">
        <f aca="false">+Expenses!E17+'CapChrg-AllocExp'!L18+'CapChrg-AllocExp'!E18</f>
        <v>1588.5</v>
      </c>
      <c r="I16" s="92" t="n">
        <f aca="false">+H16-G16</f>
        <v>0</v>
      </c>
      <c r="J16" s="93"/>
      <c r="K16" s="90" t="n">
        <f aca="false">C16-G16</f>
        <v>-1588.5</v>
      </c>
      <c r="L16" s="91" t="n">
        <f aca="false">D16-H16</f>
        <v>-175.5</v>
      </c>
      <c r="M16" s="92" t="n">
        <f aca="false">K16-L16</f>
        <v>-1413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0</v>
      </c>
      <c r="D17" s="91" t="n">
        <f aca="false">+'Mgmt Summary'!C18</f>
        <v>-858.501</v>
      </c>
      <c r="E17" s="92" t="n">
        <f aca="false">-D17+C17</f>
        <v>858.501</v>
      </c>
      <c r="F17" s="93"/>
      <c r="G17" s="90" t="n">
        <f aca="false">+Expenses!D18+'CapChrg-AllocExp'!K19+'CapChrg-AllocExp'!D19</f>
        <v>1565.926</v>
      </c>
      <c r="H17" s="91" t="n">
        <f aca="false">+Expenses!E18+'CapChrg-AllocExp'!L19+'CapChrg-AllocExp'!E19</f>
        <v>1565.926</v>
      </c>
      <c r="I17" s="92" t="n">
        <f aca="false">+H17-G17</f>
        <v>0</v>
      </c>
      <c r="J17" s="93"/>
      <c r="K17" s="90" t="n">
        <f aca="false">C17-G17</f>
        <v>-1565.926</v>
      </c>
      <c r="L17" s="91" t="n">
        <f aca="false">D17-H17</f>
        <v>-2424.427</v>
      </c>
      <c r="M17" s="92" t="n">
        <f aca="false">K17-L17</f>
        <v>858.501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29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</f>
        <v>2015.539</v>
      </c>
      <c r="H18" s="91" t="n">
        <f aca="false">+Expenses!E19+'CapChrg-AllocExp'!L20</f>
        <v>1765.539</v>
      </c>
      <c r="I18" s="92" t="n">
        <f aca="false">+H18-G18</f>
        <v>-250</v>
      </c>
      <c r="J18" s="93"/>
      <c r="K18" s="90" t="n">
        <f aca="false">C18-G18</f>
        <v>-2015.539</v>
      </c>
      <c r="L18" s="91" t="n">
        <f aca="false">D18-H18</f>
        <v>-1765.539</v>
      </c>
      <c r="M18" s="92" t="n">
        <f aca="false">K18-L18</f>
        <v>-250</v>
      </c>
      <c r="N18" s="94"/>
      <c r="O18" s="90" t="n">
        <f aca="false">+C18-'[1]QTD Mgmt Summary'!C18</f>
        <v>0</v>
      </c>
      <c r="P18" s="91" t="n">
        <f aca="false">-G18+'[1]QTD Mgmt Summary'!G18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4.5" hidden="false" customHeight="true" outlineLevel="0" collapsed="false">
      <c r="A19" s="84"/>
      <c r="B19" s="78"/>
      <c r="C19" s="97"/>
      <c r="D19" s="98"/>
      <c r="E19" s="99"/>
      <c r="F19" s="100"/>
      <c r="G19" s="101"/>
      <c r="H19" s="98"/>
      <c r="I19" s="99"/>
      <c r="J19" s="100"/>
      <c r="K19" s="97"/>
      <c r="L19" s="98"/>
      <c r="M19" s="99"/>
      <c r="N19" s="83"/>
      <c r="O19" s="97"/>
      <c r="P19" s="98"/>
      <c r="Q19" s="99"/>
    </row>
    <row r="20" customFormat="false" ht="16.5" hidden="false" customHeight="false" outlineLevel="0" collapsed="false">
      <c r="A20" s="102" t="s">
        <v>35</v>
      </c>
      <c r="B20" s="103"/>
      <c r="C20" s="104" t="n">
        <f aca="false">SUM(C8:C19)</f>
        <v>747.67924</v>
      </c>
      <c r="D20" s="105" t="n">
        <f aca="false">SUM(D8:D19)</f>
        <v>96188.75</v>
      </c>
      <c r="E20" s="106" t="n">
        <f aca="false">SUM(E8:E19)</f>
        <v>-95441.07076</v>
      </c>
      <c r="F20" s="107"/>
      <c r="G20" s="104" t="n">
        <f aca="false">SUM(G8:G19)</f>
        <v>47415.447</v>
      </c>
      <c r="H20" s="105" t="n">
        <f aca="false">SUM(H8:H19)</f>
        <v>47165.447</v>
      </c>
      <c r="I20" s="106" t="n">
        <f aca="false">SUM(I8:I19)</f>
        <v>-250</v>
      </c>
      <c r="J20" s="107"/>
      <c r="K20" s="104" t="n">
        <f aca="false">SUM(K8:K19)</f>
        <v>-46667.76776</v>
      </c>
      <c r="L20" s="105" t="n">
        <f aca="false">SUM(L8:L19)</f>
        <v>49023.303</v>
      </c>
      <c r="M20" s="106" t="n">
        <f aca="false">SUM(M8:M19)</f>
        <v>-95691.07076</v>
      </c>
      <c r="N20" s="108"/>
      <c r="O20" s="104" t="n">
        <f aca="false">SUM(O8:O19)</f>
        <v>13878.628</v>
      </c>
      <c r="P20" s="105" t="n">
        <f aca="false">SUM(P8:P19)</f>
        <v>0</v>
      </c>
      <c r="Q20" s="106" t="n">
        <f aca="false">SUM(Q8:Q19)</f>
        <v>13878.628</v>
      </c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  <c r="IV20" s="109"/>
      <c r="IW20" s="109"/>
    </row>
    <row r="21" customFormat="false" ht="4.5" hidden="false" customHeight="true" outlineLevel="0" collapsed="false">
      <c r="A21" s="84"/>
      <c r="B21" s="78"/>
      <c r="C21" s="97"/>
      <c r="D21" s="98"/>
      <c r="E21" s="99"/>
      <c r="F21" s="100"/>
      <c r="G21" s="101"/>
      <c r="H21" s="98"/>
      <c r="I21" s="99"/>
      <c r="J21" s="100"/>
      <c r="K21" s="97"/>
      <c r="L21" s="98"/>
      <c r="M21" s="99"/>
      <c r="N21" s="83"/>
      <c r="O21" s="97"/>
      <c r="P21" s="98"/>
      <c r="Q21" s="99"/>
    </row>
    <row r="22" customFormat="false" ht="13.5" hidden="false" customHeight="true" outlineLevel="0" collapsed="false">
      <c r="A22" s="88" t="s">
        <v>36</v>
      </c>
      <c r="B22" s="89"/>
      <c r="C22" s="90" t="n">
        <v>0</v>
      </c>
      <c r="D22" s="91" t="n">
        <v>0</v>
      </c>
      <c r="E22" s="92" t="n">
        <f aca="false">-D22+C22</f>
        <v>0</v>
      </c>
      <c r="F22" s="93"/>
      <c r="G22" s="90" t="n">
        <f aca="false">+'Mgmt Summary'!L23+'Mgmt Summary'!M23+'Mgmt Summary'!N23</f>
        <v>27654</v>
      </c>
      <c r="H22" s="91" t="n">
        <f aca="false">+'Mgmt Summary'!D23</f>
        <v>27654</v>
      </c>
      <c r="I22" s="92" t="n">
        <f aca="false">+H22-G22</f>
        <v>0</v>
      </c>
      <c r="J22" s="93"/>
      <c r="K22" s="90" t="n">
        <f aca="false">C22-G22</f>
        <v>-27654</v>
      </c>
      <c r="L22" s="91" t="n">
        <f aca="false">D22-H22</f>
        <v>-27654</v>
      </c>
      <c r="M22" s="92" t="n">
        <f aca="false">K22-L22</f>
        <v>0</v>
      </c>
      <c r="N22" s="94"/>
      <c r="O22" s="90" t="n">
        <f aca="false">+C22-'[1]QTD Mgmt Summary'!C22</f>
        <v>0</v>
      </c>
      <c r="P22" s="91" t="n">
        <f aca="false">-G22+'[1]QTD Mgmt Summary'!G22</f>
        <v>0</v>
      </c>
      <c r="Q22" s="92" t="n">
        <f aca="false">+O22+P22</f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3.5" hidden="false" customHeight="true" outlineLevel="0" collapsed="false">
      <c r="A23" s="88" t="s">
        <v>37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-22348</v>
      </c>
      <c r="H23" s="91" t="n">
        <f aca="false">+'Mgmt Summary'!D24</f>
        <v>-22348</v>
      </c>
      <c r="I23" s="92" t="n">
        <f aca="false">+H23-G23</f>
        <v>0</v>
      </c>
      <c r="J23" s="93"/>
      <c r="K23" s="90" t="n">
        <f aca="false">C23-G23</f>
        <v>22348</v>
      </c>
      <c r="L23" s="91" t="n">
        <f aca="false">D23-H23</f>
        <v>22348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38</v>
      </c>
      <c r="B24" s="89"/>
      <c r="C24" s="90" t="n">
        <f aca="false">+'Mgmt Summary'!J25</f>
        <v>-500</v>
      </c>
      <c r="D24" s="91" t="n">
        <f aca="false">+'Mgmt Summary'!C25</f>
        <v>-500</v>
      </c>
      <c r="E24" s="92" t="n">
        <f aca="false">-D24+C24</f>
        <v>0</v>
      </c>
      <c r="F24" s="93"/>
      <c r="G24" s="90" t="n">
        <f aca="false">+Expenses!D24</f>
        <v>0</v>
      </c>
      <c r="H24" s="91" t="n">
        <f aca="false">+Expenses!E24</f>
        <v>0</v>
      </c>
      <c r="I24" s="92" t="n">
        <f aca="false">+H24-G24</f>
        <v>0</v>
      </c>
      <c r="J24" s="93"/>
      <c r="K24" s="90" t="n">
        <f aca="false">C24-G24</f>
        <v>-500</v>
      </c>
      <c r="L24" s="91" t="n">
        <f aca="false">D24-H24</f>
        <v>-500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39</v>
      </c>
      <c r="B25" s="89"/>
      <c r="C25" s="90" t="n">
        <f aca="false">+'Mgmt Summary'!J26</f>
        <v>0</v>
      </c>
      <c r="D25" s="91" t="n">
        <f aca="false">+'Mgmt Summary'!C26</f>
        <v>0</v>
      </c>
      <c r="E25" s="92" t="n">
        <f aca="false">-D25+C25</f>
        <v>0</v>
      </c>
      <c r="F25" s="93"/>
      <c r="G25" s="90" t="n">
        <f aca="false">+'CapChrg-AllocExp'!D24</f>
        <v>-1383.487</v>
      </c>
      <c r="H25" s="91" t="n">
        <f aca="false">+'CapChrg-AllocExp'!E24</f>
        <v>-1383.487</v>
      </c>
      <c r="I25" s="92" t="n">
        <f aca="false">+H25-G25</f>
        <v>0</v>
      </c>
      <c r="J25" s="93"/>
      <c r="K25" s="90" t="n">
        <f aca="false">C25-G25</f>
        <v>1383.487</v>
      </c>
      <c r="L25" s="91" t="n">
        <f aca="false">D25-H25</f>
        <v>1383.487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4.5" hidden="false" customHeight="true" outlineLevel="0" collapsed="false">
      <c r="A26" s="84"/>
      <c r="B26" s="78"/>
      <c r="C26" s="97"/>
      <c r="D26" s="98"/>
      <c r="E26" s="99"/>
      <c r="F26" s="100"/>
      <c r="G26" s="101"/>
      <c r="H26" s="98"/>
      <c r="I26" s="99"/>
      <c r="J26" s="100"/>
      <c r="K26" s="97"/>
      <c r="L26" s="98"/>
      <c r="M26" s="99"/>
      <c r="N26" s="83"/>
      <c r="O26" s="97"/>
      <c r="P26" s="98"/>
      <c r="Q26" s="99"/>
    </row>
    <row r="27" customFormat="false" ht="16.5" hidden="false" customHeight="false" outlineLevel="0" collapsed="false">
      <c r="A27" s="102" t="s">
        <v>40</v>
      </c>
      <c r="B27" s="103"/>
      <c r="C27" s="104" t="n">
        <f aca="false">SUM(C20:C25)</f>
        <v>247.67924</v>
      </c>
      <c r="D27" s="105" t="n">
        <f aca="false">SUM(D20:D25)</f>
        <v>95688.75</v>
      </c>
      <c r="E27" s="106" t="n">
        <f aca="false">SUM(E20:E25)</f>
        <v>-95441.07076</v>
      </c>
      <c r="F27" s="107"/>
      <c r="G27" s="104" t="n">
        <f aca="false">SUM(G20:G25)</f>
        <v>51337.96</v>
      </c>
      <c r="H27" s="105" t="n">
        <f aca="false">SUM(H20:H25)</f>
        <v>51087.96</v>
      </c>
      <c r="I27" s="106" t="n">
        <f aca="false">SUM(I20:I25)</f>
        <v>-250</v>
      </c>
      <c r="J27" s="107"/>
      <c r="K27" s="104" t="n">
        <f aca="false">SUM(K20:K25)</f>
        <v>-51090.28076</v>
      </c>
      <c r="L27" s="105" t="n">
        <f aca="false">SUM(L20:L25)</f>
        <v>44600.79</v>
      </c>
      <c r="M27" s="106" t="n">
        <f aca="false">SUM(M20:M25)</f>
        <v>-95691.07076</v>
      </c>
      <c r="N27" s="108"/>
      <c r="O27" s="104" t="n">
        <f aca="false">SUM(O20:O25)</f>
        <v>13878.628</v>
      </c>
      <c r="P27" s="105" t="n">
        <f aca="false">SUM(P20:P25)</f>
        <v>0</v>
      </c>
      <c r="Q27" s="106" t="n">
        <f aca="false">SUM(Q20:Q25)</f>
        <v>13878.628</v>
      </c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</row>
    <row r="28" customFormat="false" ht="4.5" hidden="false" customHeight="true" outlineLevel="0" collapsed="false">
      <c r="A28" s="84"/>
      <c r="B28" s="78"/>
      <c r="C28" s="90"/>
      <c r="D28" s="91"/>
      <c r="E28" s="92"/>
      <c r="F28" s="93"/>
      <c r="G28" s="110"/>
      <c r="H28" s="91"/>
      <c r="I28" s="92"/>
      <c r="J28" s="93"/>
      <c r="K28" s="90"/>
      <c r="L28" s="91"/>
      <c r="M28" s="92"/>
      <c r="N28" s="83"/>
      <c r="O28" s="90"/>
      <c r="P28" s="91"/>
      <c r="Q28" s="92"/>
    </row>
    <row r="29" customFormat="false" ht="13.5" hidden="false" customHeight="true" outlineLevel="0" collapsed="false">
      <c r="A29" s="88" t="s">
        <v>43</v>
      </c>
      <c r="B29" s="89"/>
      <c r="C29" s="90" t="n">
        <f aca="false">+'Mgmt Summary'!J30</f>
        <v>0</v>
      </c>
      <c r="D29" s="91" t="n">
        <f aca="false">+'Mgmt Summary'!C30</f>
        <v>0</v>
      </c>
      <c r="E29" s="92" t="n">
        <f aca="false">D29-C29</f>
        <v>0</v>
      </c>
      <c r="F29" s="93"/>
      <c r="G29" s="90" t="n">
        <f aca="false">+'Mgmt Summary'!M30</f>
        <v>308</v>
      </c>
      <c r="H29" s="91" t="n">
        <f aca="false">+'Mgmt Summary'!D30</f>
        <v>308</v>
      </c>
      <c r="I29" s="92" t="n">
        <f aca="false">+H29-G29</f>
        <v>0</v>
      </c>
      <c r="J29" s="93"/>
      <c r="K29" s="90" t="n">
        <f aca="false">C29-G29</f>
        <v>-308</v>
      </c>
      <c r="L29" s="91" t="n">
        <f aca="false">D29-H29</f>
        <v>-308</v>
      </c>
      <c r="M29" s="92" t="n">
        <f aca="false">K29-L29</f>
        <v>0</v>
      </c>
      <c r="N29" s="94"/>
      <c r="O29" s="90" t="n">
        <f aca="false">+C29-'[1]QTD Mgmt Summary'!C29</f>
        <v>0</v>
      </c>
      <c r="P29" s="91" t="n">
        <f aca="false">-G29+'[1]QTD Mgmt Summary'!G29</f>
        <v>0</v>
      </c>
      <c r="Q29" s="92" t="n">
        <f aca="false">+O29+P29</f>
        <v>0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4.5" hidden="false" customHeight="true" outlineLevel="0" collapsed="false">
      <c r="A30" s="84"/>
      <c r="B30" s="78"/>
      <c r="C30" s="90"/>
      <c r="D30" s="91"/>
      <c r="E30" s="92"/>
      <c r="F30" s="93"/>
      <c r="G30" s="110"/>
      <c r="H30" s="91"/>
      <c r="I30" s="92"/>
      <c r="J30" s="93"/>
      <c r="K30" s="90"/>
      <c r="L30" s="91"/>
      <c r="M30" s="92"/>
      <c r="N30" s="83"/>
      <c r="O30" s="90"/>
      <c r="P30" s="91"/>
      <c r="Q30" s="92"/>
    </row>
    <row r="31" customFormat="false" ht="17.25" hidden="false" customHeight="false" outlineLevel="0" collapsed="false">
      <c r="A31" s="111" t="s">
        <v>44</v>
      </c>
      <c r="B31" s="112"/>
      <c r="C31" s="113" t="n">
        <f aca="false">+C27-C29</f>
        <v>247.67924</v>
      </c>
      <c r="D31" s="114" t="n">
        <f aca="false">+D27-D29</f>
        <v>95688.75</v>
      </c>
      <c r="E31" s="115" t="n">
        <f aca="false">+E27-E29</f>
        <v>-95441.07076</v>
      </c>
      <c r="F31" s="116"/>
      <c r="G31" s="113" t="n">
        <f aca="false">SUM(G27:G29)</f>
        <v>51645.96</v>
      </c>
      <c r="H31" s="114" t="n">
        <f aca="false">SUM(H27:H29)</f>
        <v>51395.96</v>
      </c>
      <c r="I31" s="115" t="n">
        <f aca="false">SUM(I27:I29)</f>
        <v>-250</v>
      </c>
      <c r="J31" s="116"/>
      <c r="K31" s="113" t="n">
        <f aca="false">SUM(K27:K29)</f>
        <v>-51398.28076</v>
      </c>
      <c r="L31" s="114" t="n">
        <f aca="false">SUM(L27:L29)</f>
        <v>44292.79</v>
      </c>
      <c r="M31" s="115" t="n">
        <f aca="false">SUM(M27:M29)</f>
        <v>-95691.07076</v>
      </c>
      <c r="N31" s="108"/>
      <c r="O31" s="113" t="n">
        <f aca="false">SUM(O27:O29)</f>
        <v>13878.628</v>
      </c>
      <c r="P31" s="114" t="n">
        <f aca="false">SUM(P27:P29)</f>
        <v>0</v>
      </c>
      <c r="Q31" s="115" t="n">
        <f aca="false">SUM(Q27:Q29)</f>
        <v>13878.628</v>
      </c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</row>
    <row r="32" customFormat="false" ht="3" hidden="false" customHeight="true" outlineLevel="0" collapsed="false">
      <c r="A32" s="56"/>
      <c r="C32" s="57"/>
      <c r="D32" s="51"/>
      <c r="E32" s="56"/>
      <c r="F32" s="51"/>
      <c r="I32" s="56"/>
    </row>
    <row r="33" customFormat="false" ht="12.75" hidden="false" customHeight="false" outlineLevel="0" collapsed="false">
      <c r="A33" s="1" t="s">
        <v>54</v>
      </c>
      <c r="C33" s="51"/>
      <c r="D33" s="51"/>
      <c r="E33" s="51"/>
      <c r="F33" s="51"/>
      <c r="I33" s="51"/>
    </row>
    <row r="34" customFormat="false" ht="12.75" hidden="false" customHeight="false" outlineLevel="0" collapsed="false">
      <c r="M34" s="117"/>
      <c r="Q34" s="117"/>
    </row>
    <row r="35" customFormat="false" ht="12.75" hidden="false" customHeight="false" outlineLevel="0" collapsed="false">
      <c r="L35" s="30"/>
    </row>
    <row r="36" customFormat="false" ht="13.5" hidden="true" customHeight="false" outlineLevel="0" collapsed="false">
      <c r="C36" s="118" t="s">
        <v>55</v>
      </c>
      <c r="D36" s="119"/>
      <c r="E36" s="120"/>
      <c r="G36" s="118" t="s">
        <v>56</v>
      </c>
      <c r="H36" s="119"/>
      <c r="I36" s="119"/>
      <c r="J36" s="120"/>
    </row>
    <row r="37" customFormat="false" ht="12.75" hidden="true" customHeight="false" outlineLevel="0" collapsed="false">
      <c r="C37" s="121" t="s">
        <v>57</v>
      </c>
      <c r="D37" s="122"/>
      <c r="E37" s="123" t="n">
        <f aca="false">+'GM-WeeklyChnge'!C31</f>
        <v>13865</v>
      </c>
      <c r="G37" s="121" t="s">
        <v>58</v>
      </c>
      <c r="H37" s="122"/>
      <c r="I37" s="124" t="n">
        <f aca="false">+'Expense Weekly Change'!E22+'Expense Weekly Change'!E21</f>
        <v>0</v>
      </c>
      <c r="J37" s="125"/>
    </row>
    <row r="38" customFormat="false" ht="12.75" hidden="true" customHeight="false" outlineLevel="0" collapsed="false">
      <c r="C38" s="121" t="s">
        <v>59</v>
      </c>
      <c r="D38" s="122"/>
      <c r="E38" s="123" t="n">
        <f aca="false">+'GM-WeeklyChnge'!D31</f>
        <v>13.628</v>
      </c>
      <c r="G38" s="121" t="s">
        <v>60</v>
      </c>
      <c r="H38" s="122"/>
      <c r="I38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0</v>
      </c>
      <c r="J38" s="126"/>
    </row>
    <row r="39" customFormat="false" ht="12.75" hidden="true" customHeight="false" outlineLevel="0" collapsed="false">
      <c r="C39" s="121" t="s">
        <v>61</v>
      </c>
      <c r="D39" s="122"/>
      <c r="E39" s="123" t="n">
        <f aca="false">+'GM-WeeklyChnge'!E31+'GM-WeeklyChnge'!F31+'GM-WeeklyChnge'!G31</f>
        <v>0</v>
      </c>
      <c r="G39" s="121" t="s">
        <v>62</v>
      </c>
      <c r="H39" s="122"/>
      <c r="I39" s="124" t="n">
        <f aca="false">-G29+'[1]QTD Mgmt Summary'!$G$29</f>
        <v>0</v>
      </c>
      <c r="J39" s="126"/>
    </row>
    <row r="40" customFormat="false" ht="12.75" hidden="true" customHeight="false" outlineLevel="0" collapsed="false">
      <c r="C40" s="127"/>
      <c r="D40" s="128"/>
      <c r="E40" s="129"/>
      <c r="G40" s="127"/>
      <c r="H40" s="128"/>
      <c r="I40" s="130"/>
      <c r="J40" s="131"/>
    </row>
    <row r="41" customFormat="false" ht="13.5" hidden="true" customHeight="false" outlineLevel="0" collapsed="false">
      <c r="C41" s="132" t="s">
        <v>63</v>
      </c>
      <c r="D41" s="133"/>
      <c r="E41" s="134" t="n">
        <f aca="false">SUM(E37:E40)</f>
        <v>13878.628</v>
      </c>
      <c r="G41" s="132" t="s">
        <v>63</v>
      </c>
      <c r="H41" s="133"/>
      <c r="I41" s="135" t="n">
        <f aca="false">SUM(I37:I40)</f>
        <v>0</v>
      </c>
      <c r="J41" s="136"/>
    </row>
    <row r="42" customFormat="false" ht="12.75" hidden="true" customHeight="false" outlineLevel="0" collapsed="false"/>
    <row r="43" customFormat="false" ht="13.5" hidden="true" customHeight="false" outlineLevel="0" collapsed="false">
      <c r="C43" s="118" t="s">
        <v>64</v>
      </c>
      <c r="D43" s="119"/>
      <c r="E43" s="120"/>
      <c r="G43" s="118" t="s">
        <v>65</v>
      </c>
      <c r="H43" s="119"/>
      <c r="I43" s="119"/>
      <c r="J43" s="120"/>
    </row>
    <row r="44" customFormat="false" ht="12.75" hidden="true" customHeight="false" outlineLevel="0" collapsed="false">
      <c r="C44" s="121" t="s">
        <v>66</v>
      </c>
      <c r="D44" s="122"/>
      <c r="E44" s="123" t="n">
        <f aca="false">+[1]GrossMargin!$I$32</f>
        <v>-13630.94876</v>
      </c>
      <c r="G44" s="121" t="s">
        <v>66</v>
      </c>
      <c r="H44" s="122"/>
      <c r="I44" s="124" t="n">
        <f aca="false">+'[1]QTD Mgmt Summary'!$G$31</f>
        <v>51645.96</v>
      </c>
      <c r="J44" s="125"/>
    </row>
    <row r="45" customFormat="false" ht="12.75" hidden="true" customHeight="false" outlineLevel="0" collapsed="false">
      <c r="C45" s="121" t="s">
        <v>67</v>
      </c>
      <c r="D45" s="122"/>
      <c r="E45" s="123" t="n">
        <f aca="false">+GrossMargin!I32</f>
        <v>247.67924</v>
      </c>
      <c r="G45" s="121" t="s">
        <v>67</v>
      </c>
      <c r="H45" s="122"/>
      <c r="I45" s="124" t="n">
        <f aca="false">+G31</f>
        <v>51645.96</v>
      </c>
      <c r="J45" s="126"/>
    </row>
    <row r="46" customFormat="false" ht="12.75" hidden="true" customHeight="false" outlineLevel="0" collapsed="false">
      <c r="C46" s="121"/>
      <c r="D46" s="122"/>
      <c r="E46" s="123"/>
      <c r="G46" s="121"/>
      <c r="H46" s="122"/>
      <c r="I46" s="124"/>
      <c r="J46" s="126"/>
    </row>
    <row r="47" customFormat="false" ht="13.5" hidden="true" customHeight="false" outlineLevel="0" collapsed="false">
      <c r="C47" s="132" t="s">
        <v>68</v>
      </c>
      <c r="D47" s="133"/>
      <c r="E47" s="134" t="n">
        <f aca="false">+E45-E44</f>
        <v>13878.628</v>
      </c>
      <c r="G47" s="132" t="s">
        <v>68</v>
      </c>
      <c r="H47" s="133"/>
      <c r="I47" s="135" t="n">
        <f aca="false">+I45-I44</f>
        <v>0</v>
      </c>
      <c r="J47" s="136"/>
    </row>
    <row r="48" customFormat="false" ht="12.75" hidden="false" customHeight="false" outlineLevel="0" collapsed="false">
      <c r="I48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7" activeCellId="0" sqref="L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GrossMargin!M10</f>
        <v>40000</v>
      </c>
      <c r="D9" s="26" t="n">
        <f aca="false">Expenses!E9+'CapChrg-AllocExp'!E10+'CapChrg-AllocExp'!L10</f>
        <v>17128.77</v>
      </c>
      <c r="E9" s="27" t="n">
        <f aca="false">C9-D9</f>
        <v>22871.23</v>
      </c>
      <c r="F9" s="26"/>
      <c r="G9" s="25" t="n">
        <f aca="false">GrossMargin!I10</f>
        <v>-4389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-4389</v>
      </c>
      <c r="K9" s="29"/>
      <c r="L9" s="25" t="n">
        <f aca="false">'CapChrg-AllocExp'!D10</f>
        <v>0</v>
      </c>
      <c r="M9" s="26" t="n">
        <f aca="false">Expenses!D9</f>
        <v>6767.77</v>
      </c>
      <c r="N9" s="26" t="n">
        <f aca="false">'CapChrg-AllocExp'!K10</f>
        <v>10361</v>
      </c>
      <c r="O9" s="28" t="n">
        <f aca="false">J9-K9-M9-N9-L9</f>
        <v>-21517.77</v>
      </c>
      <c r="P9" s="26"/>
      <c r="Q9" s="25" t="n">
        <f aca="false">+J9-C9</f>
        <v>-44389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-44389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7821.517</v>
      </c>
      <c r="E10" s="27" t="n">
        <f aca="false">C10-D10</f>
        <v>5928.483</v>
      </c>
      <c r="F10" s="26"/>
      <c r="G10" s="25" t="n">
        <f aca="false">GrossMargin!I11</f>
        <v>4054.67924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4054.67924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3055</v>
      </c>
      <c r="O10" s="28" t="n">
        <f aca="false">J10-K10-M10-N10-L10</f>
        <v>-3766.83776</v>
      </c>
      <c r="P10" s="26"/>
      <c r="Q10" s="25" t="n">
        <f aca="false">+J10-C10</f>
        <v>-9695.32076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-9695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2056.681</v>
      </c>
      <c r="E11" s="27" t="n">
        <f aca="false">C11-D11</f>
        <v>2943.319</v>
      </c>
      <c r="F11" s="26"/>
      <c r="G11" s="25" t="n">
        <f aca="false">GrossMargin!I12</f>
        <v>-957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-957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804</v>
      </c>
      <c r="O11" s="28" t="n">
        <f aca="false">J11-K11-M11-N11-L11</f>
        <v>-3013.681</v>
      </c>
      <c r="P11" s="26"/>
      <c r="Q11" s="25" t="n">
        <f aca="false">+J11-C11</f>
        <v>-5957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-5957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3731.523</v>
      </c>
      <c r="E12" s="27" t="n">
        <f aca="false">C12-D12</f>
        <v>4777.728</v>
      </c>
      <c r="F12" s="26"/>
      <c r="G12" s="25" t="n">
        <f aca="false">GrossMargin!I13</f>
        <v>-4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-4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1923</v>
      </c>
      <c r="O12" s="28" t="n">
        <f aca="false">J12-K12-M12-N12-L12</f>
        <v>-3735.523</v>
      </c>
      <c r="P12" s="26"/>
      <c r="Q12" s="25" t="n">
        <f aca="false">+J12-C12</f>
        <v>-8513.251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-8513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2534.648</v>
      </c>
      <c r="E13" s="27" t="n">
        <f aca="false">C13-D13</f>
        <v>2340.352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n">
        <f aca="false">Expenses!D13</f>
        <v>1802.648</v>
      </c>
      <c r="N13" s="26" t="n">
        <f aca="false">'CapChrg-AllocExp'!K14</f>
        <v>732</v>
      </c>
      <c r="O13" s="28" t="n">
        <f aca="false">J13-K13-M13-N13-L13</f>
        <v>-2534.648</v>
      </c>
      <c r="P13" s="26"/>
      <c r="Q13" s="25" t="n">
        <f aca="false">+J13-C13</f>
        <v>-4875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5782.386</v>
      </c>
      <c r="E14" s="27" t="n">
        <f aca="false">C14-D14</f>
        <v>14217.614</v>
      </c>
      <c r="F14" s="26"/>
      <c r="G14" s="25" t="n">
        <f aca="false">+GrossMargin!I21</f>
        <v>2077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2077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2315</v>
      </c>
      <c r="O14" s="28" t="n">
        <f aca="false">J14-K14-M14-N14-L14</f>
        <v>-3705.386</v>
      </c>
      <c r="P14" s="26"/>
      <c r="Q14" s="25" t="n">
        <f aca="false">+J14-C14</f>
        <v>-17923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-17923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+GrossMargin!M22</f>
        <v>500</v>
      </c>
      <c r="D15" s="26" t="n">
        <f aca="false">+Expenses!E15+'CapChrg-AllocExp'!E16+'CapChrg-AllocExp'!L16</f>
        <v>614.707</v>
      </c>
      <c r="E15" s="27" t="n">
        <f aca="false">C15-D15</f>
        <v>-114.707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153</v>
      </c>
      <c r="O15" s="28" t="n">
        <f aca="false">J15-K15-M15-N15-L15</f>
        <v>-614.707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2575.25</v>
      </c>
      <c r="E16" s="27" t="n">
        <f aca="false">C16-D16</f>
        <v>424.75</v>
      </c>
      <c r="F16" s="26"/>
      <c r="G16" s="25" t="n">
        <f aca="false">+GrossMargin!I23</f>
        <v>-34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-34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1145</v>
      </c>
      <c r="O16" s="28" t="n">
        <f aca="false">J16-K16-M16-N16-L16</f>
        <v>-2609.25</v>
      </c>
      <c r="P16" s="26"/>
      <c r="Q16" s="25" t="n">
        <f aca="false">+J16-C16</f>
        <v>-3034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-3034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1588.5</v>
      </c>
      <c r="E17" s="27" t="n">
        <f aca="false">C17-D17</f>
        <v>-175.5</v>
      </c>
      <c r="F17" s="26"/>
      <c r="G17" s="25" t="n">
        <f aca="false">+GrossMargin!I24</f>
        <v>0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0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779</v>
      </c>
      <c r="O17" s="28" t="n">
        <f aca="false">J17-K17-M17-N17-L17</f>
        <v>-1588.5</v>
      </c>
      <c r="P17" s="26"/>
      <c r="Q17" s="25" t="n">
        <f aca="false">+J17-C17</f>
        <v>-1413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-1413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1565.926</v>
      </c>
      <c r="E18" s="27" t="n">
        <f aca="false">C18-D18</f>
        <v>-2424.427</v>
      </c>
      <c r="F18" s="26"/>
      <c r="G18" s="25" t="n">
        <f aca="false">+GrossMargin!I25</f>
        <v>0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0</v>
      </c>
      <c r="K18" s="29"/>
      <c r="L18" s="25" t="n">
        <f aca="false">+'CapChrg-AllocExp'!D19</f>
        <v>591</v>
      </c>
      <c r="M18" s="26" t="n">
        <f aca="false">Expenses!D18</f>
        <v>413.926</v>
      </c>
      <c r="N18" s="26" t="n">
        <f aca="false">+'CapChrg-AllocExp'!K19</f>
        <v>561</v>
      </c>
      <c r="O18" s="28" t="n">
        <f aca="false">J18-K18-M18-N18-L18</f>
        <v>-1565.926</v>
      </c>
      <c r="P18" s="26"/>
      <c r="Q18" s="25" t="n">
        <f aca="false">+J18-C18</f>
        <v>858.501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859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11" t="s">
        <v>29</v>
      </c>
      <c r="B19" s="24"/>
      <c r="C19" s="25" t="n">
        <f aca="false">GrossMargin!M26</f>
        <v>0</v>
      </c>
      <c r="D19" s="26" t="n">
        <f aca="false">Expenses!E19+'CapChrg-AllocExp'!E20+'CapChrg-AllocExp'!L20</f>
        <v>1765.539</v>
      </c>
      <c r="E19" s="27" t="n">
        <f aca="false">C19-D19</f>
        <v>-1765.539</v>
      </c>
      <c r="F19" s="26"/>
      <c r="G19" s="25" t="n">
        <f aca="false">GrossMargin!I26</f>
        <v>0</v>
      </c>
      <c r="H19" s="26" t="n">
        <f aca="false">GrossMargin!J26</f>
        <v>0</v>
      </c>
      <c r="I19" s="26" t="n">
        <f aca="false">GrossMargin!K26</f>
        <v>0</v>
      </c>
      <c r="J19" s="28" t="n">
        <f aca="false">SUM(G19:I19)</f>
        <v>0</v>
      </c>
      <c r="K19" s="29"/>
      <c r="L19" s="25" t="n">
        <f aca="false">'CapChrg-AllocExp'!D20</f>
        <v>0</v>
      </c>
      <c r="M19" s="26" t="n">
        <f aca="false">Expenses!D19</f>
        <v>1495.539</v>
      </c>
      <c r="N19" s="26" t="n">
        <f aca="false">'CapChrg-AllocExp'!K20</f>
        <v>520</v>
      </c>
      <c r="O19" s="28" t="n">
        <f aca="false">J19-K19-M19-N19-L19</f>
        <v>-2015.539</v>
      </c>
      <c r="P19" s="26"/>
      <c r="Q19" s="25" t="n">
        <f aca="false">+J19-C19</f>
        <v>0</v>
      </c>
      <c r="R19" s="26"/>
      <c r="S19" s="26" t="n">
        <f aca="false">'CapChrg-AllocExp'!F20</f>
        <v>0</v>
      </c>
      <c r="T19" s="26" t="n">
        <f aca="false">Expenses!F19</f>
        <v>-250</v>
      </c>
      <c r="U19" s="26" t="n">
        <f aca="false">'CapChrg-AllocExp'!M20</f>
        <v>0</v>
      </c>
      <c r="V19" s="27" t="n">
        <f aca="false">ROUND(SUM(Q19:U19),0)</f>
        <v>-250</v>
      </c>
      <c r="W19" s="23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2" hidden="false" customHeight="true" outlineLevel="0" collapsed="false">
      <c r="A21" s="37" t="s">
        <v>30</v>
      </c>
      <c r="B21" s="24"/>
      <c r="C21" s="38" t="n">
        <f aca="false">SUM(C9:C20)</f>
        <v>96188.75</v>
      </c>
      <c r="D21" s="39" t="n">
        <f aca="false">SUM(D9:D20)</f>
        <v>47165.447</v>
      </c>
      <c r="E21" s="40" t="n">
        <f aca="false">SUM(E9:E20)</f>
        <v>49023.303</v>
      </c>
      <c r="F21" s="26"/>
      <c r="G21" s="38" t="n">
        <f aca="false">SUM(G9:G20)</f>
        <v>747.67924</v>
      </c>
      <c r="H21" s="39" t="n">
        <f aca="false">SUM(H9:H20)</f>
        <v>0</v>
      </c>
      <c r="I21" s="40" t="n">
        <f aca="false">SUM(I9:I20)</f>
        <v>0</v>
      </c>
      <c r="J21" s="41" t="n">
        <f aca="false">SUM(J9:J20)</f>
        <v>747.67924</v>
      </c>
      <c r="K21" s="39" t="n">
        <f aca="false">SUM(K9:K20)</f>
        <v>0</v>
      </c>
      <c r="L21" s="38" t="n">
        <f aca="false">SUM(L9:L20)</f>
        <v>1383.487</v>
      </c>
      <c r="M21" s="39" t="n">
        <f aca="false">SUM(M9:M20)</f>
        <v>23683.96</v>
      </c>
      <c r="N21" s="39" t="n">
        <f aca="false">SUM(N9:N20)</f>
        <v>22348</v>
      </c>
      <c r="O21" s="41" t="n">
        <f aca="false">SUM(O9:O20)</f>
        <v>-46667.76776</v>
      </c>
      <c r="P21" s="29"/>
      <c r="Q21" s="38" t="n">
        <f aca="false">SUM(Q9:Q20)</f>
        <v>-95441.07076</v>
      </c>
      <c r="R21" s="39" t="n">
        <f aca="false">SUM(R9:R20)</f>
        <v>0</v>
      </c>
      <c r="S21" s="39" t="n">
        <f aca="false">SUM(S9:S20)</f>
        <v>0</v>
      </c>
      <c r="T21" s="39" t="n">
        <f aca="false">SUM(T9:T20)</f>
        <v>-250</v>
      </c>
      <c r="U21" s="39" t="n">
        <f aca="false">SUM(U9:U20)</f>
        <v>0</v>
      </c>
      <c r="V21" s="40" t="n">
        <f aca="false">SUM(V9:V20)</f>
        <v>-95690</v>
      </c>
      <c r="W21" s="23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3" hidden="false" customHeight="true" outlineLevel="0" collapsed="false">
      <c r="A22" s="11"/>
      <c r="B22" s="24"/>
      <c r="C22" s="25"/>
      <c r="D22" s="26"/>
      <c r="E22" s="27"/>
      <c r="F22" s="26"/>
      <c r="G22" s="25"/>
      <c r="H22" s="26"/>
      <c r="I22" s="26"/>
      <c r="J22" s="28"/>
      <c r="K22" s="29"/>
      <c r="L22" s="36"/>
      <c r="M22" s="26"/>
      <c r="N22" s="26"/>
      <c r="O22" s="28"/>
      <c r="P22" s="26"/>
      <c r="Q22" s="25"/>
      <c r="R22" s="26"/>
      <c r="S22" s="26"/>
      <c r="T22" s="26"/>
      <c r="U22" s="26"/>
      <c r="V22" s="27"/>
      <c r="W22" s="23"/>
    </row>
    <row r="23" customFormat="false" ht="13.5" hidden="false" customHeight="true" outlineLevel="0" collapsed="false">
      <c r="A23" s="11" t="s">
        <v>36</v>
      </c>
      <c r="B23" s="24"/>
      <c r="C23" s="25" t="n">
        <v>0</v>
      </c>
      <c r="D23" s="26" t="n">
        <f aca="false">Expenses!E23</f>
        <v>27654</v>
      </c>
      <c r="E23" s="27" t="n">
        <f aca="false">C23-D23</f>
        <v>-27654</v>
      </c>
      <c r="F23" s="26"/>
      <c r="G23" s="25" t="n">
        <v>0</v>
      </c>
      <c r="H23" s="26" t="n">
        <v>0</v>
      </c>
      <c r="I23" s="26" t="n">
        <v>0</v>
      </c>
      <c r="J23" s="28" t="n">
        <f aca="false">SUM(G23:I23)</f>
        <v>0</v>
      </c>
      <c r="K23" s="29"/>
      <c r="L23" s="25" t="n">
        <f aca="false">'CapChrg-AllocExp'!D25</f>
        <v>0</v>
      </c>
      <c r="M23" s="26" t="n">
        <f aca="false">+Expenses!D23</f>
        <v>27654</v>
      </c>
      <c r="N23" s="26" t="n">
        <v>0</v>
      </c>
      <c r="O23" s="28" t="n">
        <f aca="false">J23-K23-M23-N23-L23</f>
        <v>-27654</v>
      </c>
      <c r="P23" s="26"/>
      <c r="Q23" s="25" t="n">
        <f aca="false">+J23-C23</f>
        <v>0</v>
      </c>
      <c r="R23" s="26"/>
      <c r="S23" s="26" t="n">
        <v>0</v>
      </c>
      <c r="T23" s="26" t="n">
        <f aca="false">Expenses!F23</f>
        <v>0</v>
      </c>
      <c r="U23" s="26" t="n">
        <v>0</v>
      </c>
      <c r="V23" s="27" t="n">
        <f aca="false">ROUND(SUM(Q23:U23),0)</f>
        <v>0</v>
      </c>
      <c r="W23" s="23"/>
    </row>
    <row r="24" customFormat="false" ht="13.5" hidden="false" customHeight="true" outlineLevel="0" collapsed="false">
      <c r="A24" s="11" t="s">
        <v>37</v>
      </c>
      <c r="B24" s="24"/>
      <c r="C24" s="25" t="n">
        <v>0</v>
      </c>
      <c r="D24" s="26" t="n">
        <f aca="false">+'CapChrg-AllocExp'!L25</f>
        <v>-22348</v>
      </c>
      <c r="E24" s="27" t="n">
        <f aca="false">C24-D24</f>
        <v>22348</v>
      </c>
      <c r="F24" s="26"/>
      <c r="G24" s="25" t="n">
        <v>0</v>
      </c>
      <c r="H24" s="26"/>
      <c r="I24" s="26" t="n">
        <v>0</v>
      </c>
      <c r="J24" s="28" t="n">
        <f aca="false">SUM(G24:I24)</f>
        <v>0</v>
      </c>
      <c r="K24" s="29"/>
      <c r="L24" s="25" t="n">
        <v>0</v>
      </c>
      <c r="M24" s="26" t="n">
        <v>0</v>
      </c>
      <c r="N24" s="26" t="n">
        <f aca="false">+'CapChrg-AllocExp'!K25</f>
        <v>-22348</v>
      </c>
      <c r="O24" s="28" t="n">
        <f aca="false">J24-K24-M24-N24-L24</f>
        <v>22348</v>
      </c>
      <c r="P24" s="26"/>
      <c r="Q24" s="25" t="n">
        <f aca="false">+J24-C24</f>
        <v>0</v>
      </c>
      <c r="R24" s="26"/>
      <c r="S24" s="26" t="n">
        <v>0</v>
      </c>
      <c r="T24" s="26" t="n">
        <f aca="false">-T23</f>
        <v>-0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38</v>
      </c>
      <c r="B25" s="24"/>
      <c r="C25" s="25" t="n">
        <f aca="false">GrossMargin!M30</f>
        <v>-500</v>
      </c>
      <c r="D25" s="26" t="n">
        <f aca="false">Expenses!E24</f>
        <v>0</v>
      </c>
      <c r="E25" s="27" t="n">
        <f aca="false">C25-D25</f>
        <v>-500</v>
      </c>
      <c r="F25" s="29"/>
      <c r="G25" s="25" t="n">
        <f aca="false">GrossMargin!I30</f>
        <v>-500</v>
      </c>
      <c r="H25" s="26" t="n">
        <f aca="false">GrossMargin!J30</f>
        <v>0</v>
      </c>
      <c r="I25" s="26" t="n">
        <f aca="false">GrossMargin!K30</f>
        <v>0</v>
      </c>
      <c r="J25" s="28" t="n">
        <f aca="false">SUM(G25:I25)</f>
        <v>-500</v>
      </c>
      <c r="K25" s="29"/>
      <c r="L25" s="25" t="n">
        <v>0</v>
      </c>
      <c r="M25" s="26" t="n">
        <f aca="false">Expenses!D24</f>
        <v>0</v>
      </c>
      <c r="N25" s="26" t="n">
        <v>0</v>
      </c>
      <c r="O25" s="28" t="n">
        <f aca="false">J25-K25-M25-N25-L25</f>
        <v>-500</v>
      </c>
      <c r="P25" s="26"/>
      <c r="Q25" s="25" t="n">
        <f aca="false">+J25-C25</f>
        <v>0</v>
      </c>
      <c r="R25" s="26"/>
      <c r="S25" s="26" t="n">
        <v>0</v>
      </c>
      <c r="T25" s="26" t="n">
        <f aca="false">Expenses!F24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39</v>
      </c>
      <c r="B26" s="24"/>
      <c r="C26" s="25" t="n">
        <v>0</v>
      </c>
      <c r="D26" s="26" t="n">
        <f aca="false">'CapChrg-AllocExp'!E24</f>
        <v>-1383.487</v>
      </c>
      <c r="E26" s="27" t="n">
        <f aca="false">C26-D26</f>
        <v>1383.487</v>
      </c>
      <c r="F26" s="26"/>
      <c r="G26" s="25" t="n">
        <v>0</v>
      </c>
      <c r="H26" s="26" t="n">
        <v>0</v>
      </c>
      <c r="I26" s="26" t="n">
        <v>0</v>
      </c>
      <c r="J26" s="28" t="n">
        <f aca="false">SUM(G26:I26)</f>
        <v>0</v>
      </c>
      <c r="K26" s="29"/>
      <c r="L26" s="25" t="n">
        <f aca="false">'CapChrg-AllocExp'!D24</f>
        <v>-1383.487</v>
      </c>
      <c r="M26" s="26" t="n">
        <v>0</v>
      </c>
      <c r="N26" s="26" t="n">
        <v>0</v>
      </c>
      <c r="O26" s="28" t="n">
        <f aca="false">J26-K26-M26-N26-L26</f>
        <v>1383.487</v>
      </c>
      <c r="P26" s="26"/>
      <c r="Q26" s="25" t="n">
        <f aca="false">+J26-C26</f>
        <v>0</v>
      </c>
      <c r="R26" s="26"/>
      <c r="S26" s="26" t="n">
        <f aca="false">'CapChrg-AllocExp'!F24</f>
        <v>0</v>
      </c>
      <c r="T26" s="26" t="n">
        <v>0</v>
      </c>
      <c r="U26" s="26" t="n">
        <v>0</v>
      </c>
      <c r="V26" s="27" t="n">
        <f aca="false">ROUND(SUM(Q26:U26),0)</f>
        <v>0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 t="n">
        <f aca="false">ROUND(SUM(Q27:U27),0)</f>
        <v>0</v>
      </c>
      <c r="W27" s="23"/>
    </row>
    <row r="28" customFormat="false" ht="12" hidden="false" customHeight="true" outlineLevel="0" collapsed="false">
      <c r="A28" s="37" t="s">
        <v>40</v>
      </c>
      <c r="B28" s="24"/>
      <c r="C28" s="38" t="n">
        <f aca="false">SUM(C21:C27)</f>
        <v>95688.75</v>
      </c>
      <c r="D28" s="39" t="n">
        <f aca="false">SUM(D21:D27)</f>
        <v>51087.96</v>
      </c>
      <c r="E28" s="40" t="n">
        <f aca="false">SUM(E21:E27)</f>
        <v>44600.79</v>
      </c>
      <c r="F28" s="26"/>
      <c r="G28" s="38" t="n">
        <f aca="false">SUM(G21:G27)</f>
        <v>247.67924</v>
      </c>
      <c r="H28" s="39" t="n">
        <f aca="false">SUM(H21:H27)</f>
        <v>0</v>
      </c>
      <c r="I28" s="40" t="n">
        <f aca="false">SUM(I21:I27)</f>
        <v>0</v>
      </c>
      <c r="J28" s="41" t="n">
        <f aca="false">SUM(J21:J27)</f>
        <v>247.67924</v>
      </c>
      <c r="K28" s="39" t="n">
        <f aca="false">SUM(K21:K27)</f>
        <v>0</v>
      </c>
      <c r="L28" s="38" t="n">
        <f aca="false">SUM(L21:L27)</f>
        <v>0</v>
      </c>
      <c r="M28" s="39" t="n">
        <f aca="false">SUM(M21:M27)</f>
        <v>51337.96</v>
      </c>
      <c r="N28" s="39" t="n">
        <f aca="false">SUM(N21:N27)</f>
        <v>0</v>
      </c>
      <c r="O28" s="41" t="n">
        <f aca="false">SUM(O21:O27)</f>
        <v>-51090.28076</v>
      </c>
      <c r="P28" s="29"/>
      <c r="Q28" s="38" t="n">
        <f aca="false">SUM(Q21:Q27)</f>
        <v>-95441.07076</v>
      </c>
      <c r="R28" s="39" t="n">
        <f aca="false">SUM(R21:R27)</f>
        <v>0</v>
      </c>
      <c r="S28" s="39" t="n">
        <f aca="false">SUM(S21:S27)</f>
        <v>0</v>
      </c>
      <c r="T28" s="39" t="n">
        <f aca="false">SUM(T21:T27)</f>
        <v>-250</v>
      </c>
      <c r="U28" s="39" t="n">
        <f aca="false">SUM(U21:U27)</f>
        <v>0</v>
      </c>
      <c r="V28" s="40" t="n">
        <f aca="false">SUM(V21:V27)</f>
        <v>-95690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 t="s">
        <v>41</v>
      </c>
      <c r="H29" s="26"/>
      <c r="I29" s="26"/>
      <c r="J29" s="28"/>
      <c r="K29" s="29"/>
      <c r="L29" s="36"/>
      <c r="M29" s="26" t="s">
        <v>42</v>
      </c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2" hidden="false" customHeight="true" outlineLevel="0" collapsed="false">
      <c r="A30" s="11" t="s">
        <v>43</v>
      </c>
      <c r="B30" s="24"/>
      <c r="C30" s="25" t="n">
        <v>0</v>
      </c>
      <c r="D30" s="26" t="n">
        <v>308</v>
      </c>
      <c r="E30" s="27" t="n">
        <f aca="false">C30-D30</f>
        <v>-308</v>
      </c>
      <c r="F30" s="26"/>
      <c r="G30" s="25" t="n">
        <f aca="false">GrossMargin!I42</f>
        <v>0</v>
      </c>
      <c r="H30" s="26" t="n">
        <f aca="false">GrossMargin!J42</f>
        <v>0</v>
      </c>
      <c r="I30" s="26" t="n">
        <f aca="false">GrossMargin!K42</f>
        <v>0</v>
      </c>
      <c r="J30" s="28" t="n">
        <f aca="false">SUM(G30:I30)</f>
        <v>0</v>
      </c>
      <c r="K30" s="29"/>
      <c r="L30" s="36" t="n">
        <v>0</v>
      </c>
      <c r="M30" s="26" t="n">
        <v>308</v>
      </c>
      <c r="N30" s="26" t="n">
        <v>0</v>
      </c>
      <c r="O30" s="28" t="n">
        <f aca="false">J30-K30-M30-N30-L30</f>
        <v>-308</v>
      </c>
      <c r="P30" s="26"/>
      <c r="Q30" s="25" t="n">
        <f aca="false">+J30-C30</f>
        <v>0</v>
      </c>
      <c r="R30" s="26"/>
      <c r="S30" s="26" t="n">
        <v>0</v>
      </c>
      <c r="T30" s="26" t="n">
        <f aca="false">D30-M30</f>
        <v>0</v>
      </c>
      <c r="U30" s="26" t="n">
        <v>0</v>
      </c>
      <c r="V30" s="27" t="n">
        <f aca="false">ROUND(SUM(Q30:U30),0)</f>
        <v>0</v>
      </c>
      <c r="W30" s="23"/>
    </row>
    <row r="31" customFormat="false" ht="3" hidden="false" customHeight="true" outlineLevel="0" collapsed="false">
      <c r="A31" s="11"/>
      <c r="B31" s="24"/>
      <c r="C31" s="25"/>
      <c r="D31" s="26"/>
      <c r="E31" s="27"/>
      <c r="F31" s="26"/>
      <c r="G31" s="25"/>
      <c r="H31" s="26"/>
      <c r="I31" s="26"/>
      <c r="J31" s="28"/>
      <c r="K31" s="29"/>
      <c r="L31" s="36"/>
      <c r="M31" s="26"/>
      <c r="N31" s="26"/>
      <c r="O31" s="28"/>
      <c r="P31" s="26"/>
      <c r="Q31" s="25"/>
      <c r="R31" s="26"/>
      <c r="S31" s="26"/>
      <c r="T31" s="26"/>
      <c r="U31" s="26"/>
      <c r="V31" s="27"/>
      <c r="W31" s="23"/>
    </row>
    <row r="32" customFormat="false" ht="12" hidden="false" customHeight="true" outlineLevel="0" collapsed="false">
      <c r="A32" s="37" t="s">
        <v>44</v>
      </c>
      <c r="B32" s="24"/>
      <c r="C32" s="42" t="n">
        <f aca="false">SUM(C28:C30)</f>
        <v>95688.75</v>
      </c>
      <c r="D32" s="43" t="n">
        <f aca="false">SUM(D28:D30)</f>
        <v>51395.96</v>
      </c>
      <c r="E32" s="44" t="n">
        <f aca="false">SUM(E28:E30)</f>
        <v>44292.79</v>
      </c>
      <c r="F32" s="26"/>
      <c r="G32" s="42" t="n">
        <f aca="false">SUM(G28:G30)</f>
        <v>247.67924</v>
      </c>
      <c r="H32" s="43" t="n">
        <f aca="false">SUM(H28:H30)</f>
        <v>0</v>
      </c>
      <c r="I32" s="43" t="n">
        <f aca="false">SUM(I28:I30)</f>
        <v>0</v>
      </c>
      <c r="J32" s="45" t="n">
        <f aca="false">SUM(J28:J30)</f>
        <v>247.67924</v>
      </c>
      <c r="K32" s="43" t="n">
        <f aca="false">SUM(K28:K30)</f>
        <v>0</v>
      </c>
      <c r="L32" s="42" t="n">
        <f aca="false">SUM(L28:L30)</f>
        <v>0</v>
      </c>
      <c r="M32" s="43" t="n">
        <f aca="false">SUM(M28:M30)</f>
        <v>51645.96</v>
      </c>
      <c r="N32" s="43" t="n">
        <f aca="false">SUM(N28:N30)</f>
        <v>0</v>
      </c>
      <c r="O32" s="45" t="n">
        <f aca="false">J32-K32-M32-N32-L32</f>
        <v>-51398.28076</v>
      </c>
      <c r="P32" s="26"/>
      <c r="Q32" s="42" t="n">
        <f aca="false">SUM(Q28:Q30)</f>
        <v>-95441.07076</v>
      </c>
      <c r="R32" s="43" t="n">
        <f aca="false">SUM(R28:R30)</f>
        <v>0</v>
      </c>
      <c r="S32" s="43" t="n">
        <f aca="false">SUM(S28:S30)</f>
        <v>0</v>
      </c>
      <c r="T32" s="43" t="n">
        <f aca="false">SUM(T28:T30)</f>
        <v>-250</v>
      </c>
      <c r="U32" s="43" t="n">
        <f aca="false">SUM(U28:U30)</f>
        <v>0</v>
      </c>
      <c r="V32" s="44" t="n">
        <f aca="false">SUM(V28:V30)</f>
        <v>-95690</v>
      </c>
      <c r="W32" s="23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3" hidden="false" customHeight="true" outlineLevel="0" collapsed="false">
      <c r="A33" s="46"/>
      <c r="B33" s="47"/>
      <c r="C33" s="48"/>
      <c r="D33" s="49"/>
      <c r="E33" s="50"/>
      <c r="F33" s="51"/>
      <c r="G33" s="52"/>
      <c r="H33" s="53"/>
      <c r="I33" s="53"/>
      <c r="J33" s="46"/>
      <c r="K33" s="53"/>
      <c r="L33" s="52"/>
      <c r="M33" s="53"/>
      <c r="N33" s="53"/>
      <c r="O33" s="46"/>
      <c r="P33" s="54"/>
      <c r="Q33" s="52"/>
      <c r="R33" s="53"/>
      <c r="S33" s="53"/>
      <c r="T33" s="53"/>
      <c r="U33" s="53"/>
      <c r="V33" s="55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</row>
    <row r="34" customFormat="false" ht="13.5" hidden="true" customHeight="false" outlineLevel="0" collapsed="false">
      <c r="A34" s="56"/>
      <c r="C34" s="57"/>
      <c r="D34" s="51"/>
      <c r="E34" s="56" t="s">
        <v>45</v>
      </c>
      <c r="F34" s="51"/>
      <c r="G34" s="58" t="n">
        <f aca="false">+'GM-WeeklyChnge'!C37</f>
        <v>0</v>
      </c>
    </row>
    <row r="35" customFormat="false" ht="6" hidden="false" customHeight="tru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A36" s="59" t="s">
        <v>46</v>
      </c>
      <c r="C36" s="51"/>
      <c r="D36" s="51"/>
      <c r="E36" s="51"/>
      <c r="F36" s="51"/>
      <c r="M36" s="30"/>
      <c r="T36" s="30"/>
    </row>
    <row r="37" customFormat="false" ht="12.75" hidden="false" customHeight="false" outlineLevel="0" collapsed="false">
      <c r="C37" s="51"/>
      <c r="D37" s="51"/>
      <c r="E37" s="51"/>
      <c r="F37" s="51"/>
      <c r="G37" s="30"/>
    </row>
    <row r="38" customFormat="false" ht="12.75" hidden="false" customHeight="false" outlineLevel="0" collapsed="false">
      <c r="C38" s="51"/>
      <c r="D38" s="51"/>
      <c r="E38" s="51"/>
      <c r="F38" s="51"/>
      <c r="V38" s="30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true" customHeight="false" outlineLevel="0" collapsed="false">
      <c r="C50" s="51"/>
      <c r="D50" s="51"/>
      <c r="E50" s="51"/>
      <c r="F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January 11,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72</v>
      </c>
      <c r="D7" s="16" t="s">
        <v>73</v>
      </c>
      <c r="E7" s="16" t="s">
        <v>74</v>
      </c>
      <c r="F7" s="16" t="s">
        <v>75</v>
      </c>
      <c r="G7" s="16" t="s">
        <v>76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21</v>
      </c>
      <c r="B9" s="9"/>
      <c r="C9" s="25" t="n">
        <f aca="false">+GrossMargin!D10-[1]GrossMargin!D10</f>
        <v>11607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11607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11607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3339</v>
      </c>
      <c r="D10" s="26" t="n">
        <f aca="false">+GrossMargin!E11-[1]GrossMargin!E11</f>
        <v>13.628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3352.628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3352.628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-658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-658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-658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-1217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-1217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-1217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77</v>
      </c>
      <c r="B14" s="149"/>
      <c r="C14" s="150" t="n">
        <f aca="false">+GrossMargin!D15-[1]GrossMargin!D15</f>
        <v>-508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-508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-508</v>
      </c>
    </row>
    <row r="15" customFormat="false" ht="13.5" hidden="true" customHeight="true" outlineLevel="0" collapsed="false">
      <c r="A15" s="148" t="s">
        <v>78</v>
      </c>
      <c r="B15" s="149"/>
      <c r="C15" s="150" t="n">
        <f aca="false">+GrossMargin!D16-[1]GrossMargin!D16</f>
        <v>502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502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502</v>
      </c>
    </row>
    <row r="16" customFormat="false" ht="13.5" hidden="true" customHeight="true" outlineLevel="0" collapsed="false">
      <c r="A16" s="148" t="s">
        <v>79</v>
      </c>
      <c r="B16" s="149"/>
      <c r="C16" s="150" t="n">
        <f aca="false">+GrossMargin!D17-[1]GrossMargin!D17</f>
        <v>834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834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834</v>
      </c>
    </row>
    <row r="17" customFormat="false" ht="13.5" hidden="true" customHeight="true" outlineLevel="0" collapsed="false">
      <c r="A17" s="148" t="s">
        <v>80</v>
      </c>
      <c r="B17" s="149"/>
      <c r="C17" s="150" t="n">
        <f aca="false">+GrossMargin!D18-[1]GrossMargin!D18</f>
        <v>0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0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0</v>
      </c>
    </row>
    <row r="18" customFormat="false" ht="13.5" hidden="true" customHeight="true" outlineLevel="0" collapsed="false">
      <c r="A18" s="148" t="s">
        <v>81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82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828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828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828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-34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-34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-34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29</v>
      </c>
      <c r="B25" s="161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</row>
    <row r="26" customFormat="false" ht="3" hidden="false" customHeight="true" outlineLevel="0" collapsed="false">
      <c r="A26" s="11"/>
      <c r="B26" s="9"/>
      <c r="C26" s="25"/>
      <c r="D26" s="26"/>
      <c r="E26" s="26"/>
      <c r="F26" s="26"/>
      <c r="G26" s="147"/>
      <c r="H26" s="36"/>
      <c r="I26" s="25"/>
      <c r="J26" s="26"/>
      <c r="K26" s="147"/>
    </row>
    <row r="27" customFormat="false" ht="13.5" hidden="false" customHeight="true" outlineLevel="0" collapsed="false">
      <c r="A27" s="37" t="s">
        <v>83</v>
      </c>
      <c r="B27" s="9"/>
      <c r="C27" s="38" t="n">
        <f aca="false">SUM(C9:C13)+SUM(C20:C25)</f>
        <v>13865</v>
      </c>
      <c r="D27" s="39" t="n">
        <f aca="false">SUM(D9:D13)+SUM(D20:D25)</f>
        <v>13.628</v>
      </c>
      <c r="E27" s="39" t="n">
        <f aca="false">SUM(E9:E13)+SUM(E20:E25)</f>
        <v>0</v>
      </c>
      <c r="F27" s="39" t="n">
        <f aca="false">SUM(F9:F13)+SUM(F20:F25)</f>
        <v>0</v>
      </c>
      <c r="G27" s="40" t="n">
        <f aca="false">SUM(G9:G13)+SUM(G20:G25)</f>
        <v>0</v>
      </c>
      <c r="H27" s="41" t="n">
        <f aca="false">SUM(H9:H13)+SUM(H20:H25)</f>
        <v>13878.628</v>
      </c>
      <c r="I27" s="39" t="n">
        <f aca="false">SUM(I9:I13)+SUM(I20:I25)</f>
        <v>0</v>
      </c>
      <c r="J27" s="39" t="n">
        <f aca="false">SUM(J9:J13)+SUM(J20:J25)</f>
        <v>0</v>
      </c>
      <c r="K27" s="40" t="n">
        <f aca="false">SUM(K9:K13)+SUM(K20:K25)</f>
        <v>13878.628</v>
      </c>
    </row>
    <row r="28" customFormat="false" ht="3" hidden="false" customHeight="true" outlineLevel="0" collapsed="false">
      <c r="A28" s="11"/>
      <c r="B28" s="9"/>
      <c r="C28" s="25"/>
      <c r="D28" s="26"/>
      <c r="E28" s="26"/>
      <c r="F28" s="26"/>
      <c r="G28" s="147"/>
      <c r="H28" s="36"/>
      <c r="I28" s="25"/>
      <c r="J28" s="26"/>
      <c r="K28" s="147"/>
    </row>
    <row r="29" customFormat="false" ht="13.5" hidden="false" customHeight="true" outlineLevel="0" collapsed="false">
      <c r="A29" s="11" t="s">
        <v>38</v>
      </c>
      <c r="B29" s="9"/>
      <c r="C29" s="25" t="n">
        <f aca="false">+GrossMargin!D30-[1]GrossMargin!D30</f>
        <v>0</v>
      </c>
      <c r="D29" s="26" t="n">
        <f aca="false">+GrossMargin!E30-[1]GrossMargin!E30</f>
        <v>0</v>
      </c>
      <c r="E29" s="26" t="n">
        <f aca="false">+GrossMargin!F30-[1]GrossMargin!F30</f>
        <v>0</v>
      </c>
      <c r="F29" s="26" t="n">
        <f aca="false">+GrossMargin!G30-[1]GrossMargin!G30</f>
        <v>0</v>
      </c>
      <c r="G29" s="147" t="n">
        <f aca="false">+GrossMargin!H30-[1]GrossMargin!H30</f>
        <v>0</v>
      </c>
      <c r="H29" s="36" t="n">
        <f aca="false">SUM(C29:G29)</f>
        <v>0</v>
      </c>
      <c r="I29" s="25" t="n">
        <f aca="false">GrossMargin!J30-[1]GrossMargin!J30</f>
        <v>0</v>
      </c>
      <c r="J29" s="26" t="n">
        <f aca="false">+GrossMargin!K30-[1]GrossMargin!K34</f>
        <v>0</v>
      </c>
      <c r="K29" s="27" t="n">
        <f aca="false">SUM(H29:J29)</f>
        <v>0</v>
      </c>
    </row>
    <row r="30" customFormat="false" ht="3" hidden="false" customHeight="true" outlineLevel="0" collapsed="false">
      <c r="A30" s="11"/>
      <c r="B30" s="9"/>
      <c r="C30" s="25"/>
      <c r="D30" s="26"/>
      <c r="E30" s="26"/>
      <c r="F30" s="26"/>
      <c r="G30" s="147"/>
      <c r="H30" s="36"/>
      <c r="I30" s="25"/>
      <c r="J30" s="26"/>
      <c r="K30" s="147"/>
    </row>
    <row r="31" customFormat="false" ht="13.5" hidden="false" customHeight="true" outlineLevel="0" collapsed="false">
      <c r="A31" s="37" t="s">
        <v>84</v>
      </c>
      <c r="B31" s="9"/>
      <c r="C31" s="42" t="n">
        <f aca="false">SUM(C27:C29)</f>
        <v>13865</v>
      </c>
      <c r="D31" s="43" t="n">
        <f aca="false">SUM(D27:D29)</f>
        <v>13.628</v>
      </c>
      <c r="E31" s="43" t="n">
        <f aca="false">SUM(E27:E30)</f>
        <v>0</v>
      </c>
      <c r="F31" s="43" t="n">
        <f aca="false">SUM(F27:F29)</f>
        <v>0</v>
      </c>
      <c r="G31" s="44" t="n">
        <f aca="false">SUM(G27:G29)</f>
        <v>0</v>
      </c>
      <c r="H31" s="42" t="n">
        <f aca="false">SUM(C31:G31)</f>
        <v>13878.628</v>
      </c>
      <c r="I31" s="42" t="n">
        <f aca="false">SUM(I27:I29)</f>
        <v>0</v>
      </c>
      <c r="J31" s="43" t="n">
        <f aca="false">SUM(J27:J29)</f>
        <v>0</v>
      </c>
      <c r="K31" s="44" t="n">
        <f aca="false">SUM(H31:J31)</f>
        <v>13878.628</v>
      </c>
    </row>
    <row r="32" customFormat="false" ht="3" hidden="false" customHeight="true" outlineLevel="0" collapsed="false">
      <c r="A32" s="162"/>
      <c r="B32" s="23"/>
      <c r="C32" s="163"/>
      <c r="D32" s="164"/>
      <c r="E32" s="164"/>
      <c r="F32" s="164"/>
      <c r="G32" s="165"/>
      <c r="H32" s="163"/>
      <c r="I32" s="163"/>
      <c r="J32" s="164"/>
      <c r="K32" s="165"/>
    </row>
    <row r="33" customFormat="false" ht="13.5" hidden="false" customHeight="false" outlineLevel="0" collapsed="false">
      <c r="A33" s="166" t="s">
        <v>85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customFormat="false" ht="12.75" hidden="false" customHeight="false" outlineLevel="0" collapsed="false">
      <c r="E34" s="117"/>
    </row>
    <row r="36" customFormat="false" ht="12.75" hidden="false" customHeight="false" outlineLevel="0" collapsed="false">
      <c r="G36" s="30"/>
    </row>
    <row r="37" customFormat="false" ht="15.75" hidden="false" customHeight="false" outlineLevel="0" collapsed="false">
      <c r="D37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42" activeCellId="0" sqref="E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86</v>
      </c>
    </row>
    <row r="2" customFormat="false" ht="15.75" hidden="false" customHeight="false" outlineLevel="0" collapsed="false">
      <c r="A2" s="168" t="s">
        <v>87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88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89</v>
      </c>
      <c r="B4" s="137" t="str">
        <f aca="false">'Mgmt Summary'!A3</f>
        <v>Results based on activity through January 11,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90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72</v>
      </c>
      <c r="E8" s="141" t="s">
        <v>73</v>
      </c>
      <c r="F8" s="141" t="s">
        <v>74</v>
      </c>
      <c r="G8" s="141" t="s">
        <v>75</v>
      </c>
      <c r="H8" s="141" t="s">
        <v>76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21</v>
      </c>
      <c r="C10" s="179"/>
      <c r="D10" s="25" t="n">
        <v>-4389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-4389</v>
      </c>
      <c r="J10" s="29"/>
      <c r="K10" s="26" t="n">
        <v>0</v>
      </c>
      <c r="L10" s="26" t="n">
        <f aca="false">+I10+K10</f>
        <v>-4389</v>
      </c>
      <c r="M10" s="147" t="n">
        <v>40000</v>
      </c>
      <c r="N10" s="27" t="n">
        <f aca="false">L10-M10</f>
        <v>-44389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91</v>
      </c>
      <c r="B11" s="11" t="s">
        <v>22</v>
      </c>
      <c r="C11" s="179"/>
      <c r="D11" s="25" t="n">
        <f aca="false">3083-D12</f>
        <v>4040</v>
      </c>
      <c r="E11" s="26" t="n">
        <f aca="false">1.05124+13.628</f>
        <v>14.67924</v>
      </c>
      <c r="F11" s="26" t="n">
        <v>0</v>
      </c>
      <c r="G11" s="26" t="n">
        <v>0</v>
      </c>
      <c r="H11" s="147" t="n">
        <v>0</v>
      </c>
      <c r="I11" s="28" t="n">
        <f aca="false">SUM(D11:H11)</f>
        <v>4054.67924</v>
      </c>
      <c r="J11" s="29"/>
      <c r="K11" s="26" t="n">
        <v>0</v>
      </c>
      <c r="L11" s="26" t="n">
        <f aca="false">+I11+K11</f>
        <v>4054.67924</v>
      </c>
      <c r="M11" s="147" t="n">
        <v>13750</v>
      </c>
      <c r="N11" s="27" t="n">
        <f aca="false">L11-M11</f>
        <v>-9695.32076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92</v>
      </c>
      <c r="B12" s="11" t="s">
        <v>23</v>
      </c>
      <c r="C12" s="179"/>
      <c r="D12" s="25" t="n">
        <v>-957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-957</v>
      </c>
      <c r="J12" s="29"/>
      <c r="K12" s="26" t="n">
        <v>0</v>
      </c>
      <c r="L12" s="26" t="n">
        <f aca="false">+I12+K12</f>
        <v>-957</v>
      </c>
      <c r="M12" s="147" t="n">
        <f aca="false">1875+3125</f>
        <v>5000</v>
      </c>
      <c r="N12" s="27" t="n">
        <f aca="false">L12-M12</f>
        <v>-5957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93</v>
      </c>
      <c r="B13" s="11" t="s">
        <v>24</v>
      </c>
      <c r="C13" s="179"/>
      <c r="D13" s="25" t="n">
        <v>-4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-4</v>
      </c>
      <c r="J13" s="29"/>
      <c r="K13" s="26" t="n">
        <v>0</v>
      </c>
      <c r="L13" s="26" t="n">
        <f aca="false">+I13+K13</f>
        <v>-4</v>
      </c>
      <c r="M13" s="147" t="n">
        <v>8509.251</v>
      </c>
      <c r="N13" s="27" t="n">
        <f aca="false">L13-M13</f>
        <v>-8513.251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94</v>
      </c>
      <c r="B14" s="11" t="s">
        <v>25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n">
        <v>4875</v>
      </c>
      <c r="N14" s="27" t="n">
        <f aca="false">L14-M14</f>
        <v>-4875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95</v>
      </c>
      <c r="B15" s="148" t="s">
        <v>77</v>
      </c>
      <c r="C15" s="180"/>
      <c r="D15" s="150" t="n">
        <v>269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269</v>
      </c>
      <c r="J15" s="151"/>
      <c r="K15" s="151" t="n">
        <v>0</v>
      </c>
      <c r="L15" s="26" t="n">
        <f aca="false">+I15+K15</f>
        <v>269</v>
      </c>
      <c r="M15" s="152" t="n">
        <v>0</v>
      </c>
      <c r="N15" s="152" t="n">
        <f aca="false">L15-M15</f>
        <v>269</v>
      </c>
    </row>
    <row r="16" customFormat="false" ht="13.5" hidden="true" customHeight="true" outlineLevel="0" collapsed="false">
      <c r="A16" s="168" t="s">
        <v>95</v>
      </c>
      <c r="B16" s="148" t="s">
        <v>78</v>
      </c>
      <c r="C16" s="180"/>
      <c r="D16" s="150" t="n">
        <v>809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809</v>
      </c>
      <c r="J16" s="151"/>
      <c r="K16" s="151" t="n">
        <v>0</v>
      </c>
      <c r="L16" s="26" t="n">
        <f aca="false">+I16+K16</f>
        <v>809</v>
      </c>
      <c r="M16" s="152" t="n">
        <v>0</v>
      </c>
      <c r="N16" s="152" t="n">
        <f aca="false">L16-M16</f>
        <v>809</v>
      </c>
    </row>
    <row r="17" customFormat="false" ht="13.5" hidden="true" customHeight="true" outlineLevel="0" collapsed="false">
      <c r="B17" s="148" t="s">
        <v>79</v>
      </c>
      <c r="C17" s="180"/>
      <c r="D17" s="150" t="n">
        <v>999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999</v>
      </c>
      <c r="J17" s="151"/>
      <c r="K17" s="151" t="n">
        <v>0</v>
      </c>
      <c r="L17" s="26" t="n">
        <f aca="false">+I17+K17</f>
        <v>999</v>
      </c>
      <c r="M17" s="152" t="n">
        <v>0</v>
      </c>
      <c r="N17" s="152" t="n">
        <f aca="false">L17-M17</f>
        <v>999</v>
      </c>
      <c r="P17" s="30"/>
    </row>
    <row r="18" customFormat="false" ht="13.5" hidden="true" customHeight="true" outlineLevel="0" collapsed="false">
      <c r="B18" s="148" t="s">
        <v>80</v>
      </c>
      <c r="C18" s="180"/>
      <c r="D18" s="150" t="n">
        <v>0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0</v>
      </c>
      <c r="J18" s="151"/>
      <c r="K18" s="151" t="n">
        <v>0</v>
      </c>
      <c r="L18" s="26" t="n">
        <f aca="false">+I18+K18</f>
        <v>0</v>
      </c>
      <c r="M18" s="152" t="n">
        <v>0</v>
      </c>
      <c r="N18" s="152" t="n">
        <f aca="false">L18-M18</f>
        <v>0</v>
      </c>
      <c r="O18" s="30"/>
    </row>
    <row r="19" customFormat="false" ht="13.5" hidden="true" customHeight="true" outlineLevel="0" collapsed="false">
      <c r="B19" s="148" t="s">
        <v>81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82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2077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2077</v>
      </c>
      <c r="J21" s="29"/>
      <c r="K21" s="26" t="n">
        <f aca="false">SUM(K15:K20)</f>
        <v>0</v>
      </c>
      <c r="L21" s="26" t="n">
        <f aca="false">+I21+K21</f>
        <v>2077</v>
      </c>
      <c r="M21" s="147" t="n">
        <v>20000</v>
      </c>
      <c r="N21" s="27" t="n">
        <f aca="false">L21-M21</f>
        <v>-17923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27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v>-34</v>
      </c>
      <c r="E23" s="26" t="n">
        <v>0</v>
      </c>
      <c r="F23" s="26" t="n">
        <v>0</v>
      </c>
      <c r="G23" s="26" t="n">
        <v>0</v>
      </c>
      <c r="H23" s="147" t="n">
        <v>0</v>
      </c>
      <c r="I23" s="28" t="n">
        <f aca="false">SUM(D23:H23)</f>
        <v>-34</v>
      </c>
      <c r="J23" s="29"/>
      <c r="K23" s="26" t="n">
        <v>0</v>
      </c>
      <c r="L23" s="26" t="n">
        <f aca="false">+I23+K23</f>
        <v>-34</v>
      </c>
      <c r="M23" s="147" t="n">
        <v>3000</v>
      </c>
      <c r="N23" s="27" t="n">
        <f aca="false">L23-M23</f>
        <v>-3034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0</v>
      </c>
      <c r="H24" s="147" t="n">
        <v>0</v>
      </c>
      <c r="I24" s="28" t="n">
        <f aca="false">SUM(D24:H24)</f>
        <v>0</v>
      </c>
      <c r="J24" s="29"/>
      <c r="K24" s="26" t="n">
        <v>0</v>
      </c>
      <c r="L24" s="26" t="n">
        <f aca="false">+I24+K24</f>
        <v>0</v>
      </c>
      <c r="M24" s="147" t="n">
        <v>1413</v>
      </c>
      <c r="N24" s="27" t="n">
        <f aca="false">L24-M24</f>
        <v>-1413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0</v>
      </c>
      <c r="H25" s="147" t="n">
        <v>0</v>
      </c>
      <c r="I25" s="28" t="n">
        <f aca="false">SUM(D25:H25)</f>
        <v>0</v>
      </c>
      <c r="J25" s="29"/>
      <c r="K25" s="26" t="n">
        <v>0</v>
      </c>
      <c r="L25" s="26" t="n">
        <f aca="false">+I25+K25</f>
        <v>0</v>
      </c>
      <c r="M25" s="147" t="n">
        <f aca="false">2126.499-3240+255</f>
        <v>-858.501</v>
      </c>
      <c r="N25" s="27" t="n">
        <f aca="false">L25-M25</f>
        <v>858.501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2" hidden="false" customHeight="true" outlineLevel="0" collapsed="false">
      <c r="A26" s="178"/>
      <c r="B26" s="11" t="s">
        <v>29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5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B27" s="11"/>
      <c r="C27" s="9"/>
      <c r="D27" s="25"/>
      <c r="E27" s="26"/>
      <c r="F27" s="26"/>
      <c r="G27" s="26"/>
      <c r="H27" s="147"/>
      <c r="I27" s="28"/>
      <c r="J27" s="26"/>
      <c r="K27" s="25"/>
      <c r="L27" s="26"/>
      <c r="M27" s="147"/>
      <c r="N27" s="27"/>
    </row>
    <row r="28" customFormat="false" ht="12" hidden="false" customHeight="true" outlineLevel="0" collapsed="false">
      <c r="B28" s="184" t="s">
        <v>96</v>
      </c>
      <c r="C28" s="9"/>
      <c r="D28" s="38" t="n">
        <f aca="false">SUM(D10:D14)+SUM(D21:D26)</f>
        <v>733</v>
      </c>
      <c r="E28" s="39" t="n">
        <f aca="false">SUM(E10:E14)+SUM(E21:E26)</f>
        <v>14.67924</v>
      </c>
      <c r="F28" s="39" t="n">
        <f aca="false">SUM(F10:F14)+SUM(F21:F26)</f>
        <v>0</v>
      </c>
      <c r="G28" s="39" t="n">
        <f aca="false">SUM(G10:G14)+SUM(G21:G26)</f>
        <v>0</v>
      </c>
      <c r="H28" s="40" t="n">
        <f aca="false">SUM(H10:H14)+SUM(H21:H26)</f>
        <v>0</v>
      </c>
      <c r="I28" s="41" t="n">
        <f aca="false">SUM(I10:I14)+SUM(I21:I26)</f>
        <v>747.67924</v>
      </c>
      <c r="J28" s="39" t="n">
        <f aca="false">SUM(J10:J14)+SUM(J21:J26)</f>
        <v>0</v>
      </c>
      <c r="K28" s="39" t="n">
        <f aca="false">SUM(K10:K14)+SUM(K21:K26)</f>
        <v>0</v>
      </c>
      <c r="L28" s="39" t="n">
        <f aca="false">SUM(L10:L14)+SUM(L21:L26)</f>
        <v>747.67924</v>
      </c>
      <c r="M28" s="40" t="n">
        <f aca="false">SUM(M10:M14)+SUM(M21:M26)</f>
        <v>96188.75</v>
      </c>
      <c r="N28" s="38" t="n">
        <f aca="false">SUM(N10:N14)+SUM(N21:N26)</f>
        <v>-95441.07076</v>
      </c>
    </row>
    <row r="29" customFormat="false" ht="3" hidden="false" customHeight="true" outlineLevel="0" collapsed="false">
      <c r="B29" s="11"/>
      <c r="C29" s="9"/>
      <c r="D29" s="25"/>
      <c r="E29" s="26"/>
      <c r="F29" s="26"/>
      <c r="G29" s="26"/>
      <c r="H29" s="147"/>
      <c r="I29" s="28"/>
      <c r="J29" s="26"/>
      <c r="K29" s="25"/>
      <c r="L29" s="26"/>
      <c r="M29" s="147"/>
      <c r="N29" s="27"/>
    </row>
    <row r="30" customFormat="false" ht="13.5" hidden="false" customHeight="true" outlineLevel="0" collapsed="false">
      <c r="B30" s="11" t="s">
        <v>38</v>
      </c>
      <c r="C30" s="9"/>
      <c r="D30" s="25" t="n">
        <v>0</v>
      </c>
      <c r="E30" s="26" t="n">
        <v>0</v>
      </c>
      <c r="F30" s="26" t="n">
        <v>0</v>
      </c>
      <c r="G30" s="26" t="n">
        <v>-500</v>
      </c>
      <c r="H30" s="147" t="n">
        <v>0</v>
      </c>
      <c r="I30" s="28" t="n">
        <f aca="false">SUM(D30:H30)</f>
        <v>-500</v>
      </c>
      <c r="J30" s="26"/>
      <c r="K30" s="25" t="n">
        <v>0</v>
      </c>
      <c r="L30" s="26" t="n">
        <f aca="false">SUM(I30:K30)</f>
        <v>-500</v>
      </c>
      <c r="M30" s="147" t="n">
        <f aca="false">-2000/4</f>
        <v>-500</v>
      </c>
      <c r="N30" s="27" t="n">
        <f aca="false">L30-M30</f>
        <v>0</v>
      </c>
    </row>
    <row r="31" customFormat="false" ht="3" hidden="false" customHeight="true" outlineLevel="0" collapsed="false">
      <c r="B31" s="11"/>
      <c r="C31" s="9"/>
      <c r="D31" s="25"/>
      <c r="E31" s="26"/>
      <c r="F31" s="26"/>
      <c r="G31" s="26"/>
      <c r="H31" s="147"/>
      <c r="I31" s="28"/>
      <c r="J31" s="26"/>
      <c r="K31" s="25"/>
      <c r="L31" s="26"/>
      <c r="M31" s="147"/>
      <c r="N31" s="27"/>
    </row>
    <row r="32" customFormat="false" ht="12" hidden="false" customHeight="true" outlineLevel="0" collapsed="false">
      <c r="B32" s="37" t="s">
        <v>97</v>
      </c>
      <c r="C32" s="9"/>
      <c r="D32" s="42" t="n">
        <f aca="false">+D28+D30</f>
        <v>733</v>
      </c>
      <c r="E32" s="43" t="n">
        <f aca="false">+E28+E30</f>
        <v>14.67924</v>
      </c>
      <c r="F32" s="43" t="n">
        <f aca="false">+F28+F30</f>
        <v>0</v>
      </c>
      <c r="G32" s="43" t="n">
        <f aca="false">+G28+G30</f>
        <v>-500</v>
      </c>
      <c r="H32" s="44" t="n">
        <f aca="false">+H28+H30</f>
        <v>0</v>
      </c>
      <c r="I32" s="45" t="n">
        <f aca="false">SUM(I28:I30)</f>
        <v>247.67924</v>
      </c>
      <c r="J32" s="43" t="n">
        <f aca="false">SUM(J28:J30)</f>
        <v>0</v>
      </c>
      <c r="K32" s="42" t="n">
        <f aca="false">+K28+K30</f>
        <v>0</v>
      </c>
      <c r="L32" s="43" t="n">
        <f aca="false">+L28+L30</f>
        <v>247.67924</v>
      </c>
      <c r="M32" s="44" t="n">
        <f aca="false">+M28+M30</f>
        <v>95688.75</v>
      </c>
      <c r="N32" s="44" t="n">
        <f aca="false">SUM(N28:N30)</f>
        <v>-95441.07076</v>
      </c>
    </row>
    <row r="33" customFormat="false" ht="3" hidden="false" customHeight="true" outlineLevel="0" collapsed="false">
      <c r="B33" s="46"/>
      <c r="D33" s="48"/>
      <c r="E33" s="49"/>
      <c r="F33" s="49"/>
      <c r="G33" s="49"/>
      <c r="H33" s="50"/>
      <c r="I33" s="185"/>
      <c r="J33" s="49"/>
      <c r="K33" s="48"/>
      <c r="L33" s="49"/>
      <c r="M33" s="50"/>
      <c r="N33" s="50"/>
    </row>
    <row r="34" customFormat="false" ht="12.75" hidden="false" customHeight="false" outlineLevel="0" collapsed="false">
      <c r="B34" s="166" t="s">
        <v>85</v>
      </c>
      <c r="C34" s="186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B35" s="187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 t="s">
        <v>42</v>
      </c>
      <c r="M39" s="51"/>
      <c r="N39" s="51"/>
    </row>
    <row r="40" customFormat="false" ht="12.75" hidden="false" customHeight="false" outlineLevel="0" collapsed="false">
      <c r="D40" s="51"/>
    </row>
    <row r="41" customFormat="false" ht="12.75" hidden="false" customHeight="false" outlineLevel="0" collapsed="false">
      <c r="D41" s="5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40" activeCellId="0" sqref="H40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86</v>
      </c>
    </row>
    <row r="2" customFormat="false" ht="15.75" hidden="false" customHeight="false" outlineLevel="0" collapsed="false">
      <c r="A2" s="188" t="s">
        <v>98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99</v>
      </c>
    </row>
    <row r="3" customFormat="false" ht="15" hidden="false" customHeight="false" outlineLevel="0" collapsed="false">
      <c r="A3" s="190" t="n">
        <v>36861</v>
      </c>
      <c r="B3" s="191" t="s">
        <v>100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89</v>
      </c>
      <c r="B4" s="192" t="str">
        <f aca="false">+GrossMargin!B4</f>
        <v>Results based on activity through January 11,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90</v>
      </c>
      <c r="B6" s="193"/>
      <c r="C6" s="194"/>
      <c r="D6" s="195" t="s">
        <v>101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102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21</v>
      </c>
      <c r="C9" s="210"/>
      <c r="D9" s="211" t="n">
        <f aca="false">+E9</f>
        <v>6767.77</v>
      </c>
      <c r="E9" s="212" t="n">
        <v>6767.77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91</v>
      </c>
      <c r="B10" s="218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92</v>
      </c>
      <c r="B11" s="218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93</v>
      </c>
      <c r="B12" s="218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94</v>
      </c>
      <c r="B13" s="218" t="s">
        <v>25</v>
      </c>
      <c r="C13" s="194"/>
      <c r="D13" s="211" t="n">
        <f aca="false">+E13</f>
        <v>1802.648</v>
      </c>
      <c r="E13" s="212" t="n">
        <v>1802.648</v>
      </c>
      <c r="F13" s="213" t="n">
        <f aca="false">E13-D13</f>
        <v>0</v>
      </c>
      <c r="G13" s="212"/>
      <c r="H13" s="214"/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95</v>
      </c>
      <c r="B14" s="209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09" t="s">
        <v>27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09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09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09" t="s">
        <v>33</v>
      </c>
      <c r="C18" s="210"/>
      <c r="D18" s="211" t="n">
        <f aca="false">+E18</f>
        <v>413.926</v>
      </c>
      <c r="E18" s="212" t="n">
        <v>413.926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29</v>
      </c>
      <c r="C19" s="194"/>
      <c r="D19" s="211" t="n">
        <f aca="false">+E19+250</f>
        <v>1495.539</v>
      </c>
      <c r="E19" s="212" t="n">
        <v>1245.539</v>
      </c>
      <c r="F19" s="213" t="n">
        <f aca="false">E19-D19</f>
        <v>-250</v>
      </c>
      <c r="G19" s="212"/>
      <c r="H19" s="214" t="s">
        <v>103</v>
      </c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3" hidden="false" customHeight="true" outlineLevel="0" collapsed="false">
      <c r="B20" s="218"/>
      <c r="C20" s="194"/>
      <c r="D20" s="211"/>
      <c r="E20" s="212"/>
      <c r="F20" s="213"/>
      <c r="G20" s="212"/>
      <c r="H20" s="219"/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11.25" hidden="false" customHeight="true" outlineLevel="0" collapsed="false">
      <c r="B21" s="220" t="s">
        <v>30</v>
      </c>
      <c r="C21" s="194"/>
      <c r="D21" s="221" t="n">
        <f aca="false">SUM(D9:D20)</f>
        <v>23683.96</v>
      </c>
      <c r="E21" s="222" t="n">
        <f aca="false">SUM(E9:E20)</f>
        <v>23433.96</v>
      </c>
      <c r="F21" s="223" t="n">
        <f aca="false">SUM(F9:F20)</f>
        <v>-250</v>
      </c>
      <c r="G21" s="212"/>
      <c r="H21" s="224"/>
      <c r="I21" s="225"/>
      <c r="J21" s="225"/>
      <c r="K21" s="22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3" hidden="false" customHeight="true" outlineLevel="0" collapsed="false">
      <c r="B22" s="218"/>
      <c r="C22" s="194"/>
      <c r="D22" s="211"/>
      <c r="E22" s="212"/>
      <c r="F22" s="213"/>
      <c r="G22" s="212"/>
      <c r="H22" s="219"/>
      <c r="I22" s="215"/>
      <c r="J22" s="215"/>
      <c r="K22" s="21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13.5" hidden="false" customHeight="true" outlineLevel="0" collapsed="false">
      <c r="B23" s="218" t="s">
        <v>104</v>
      </c>
      <c r="C23" s="194"/>
      <c r="D23" s="211" t="n">
        <f aca="false">+E23</f>
        <v>27654</v>
      </c>
      <c r="E23" s="212" t="n">
        <v>27654</v>
      </c>
      <c r="F23" s="213" t="n">
        <f aca="false">E23-D23</f>
        <v>0</v>
      </c>
      <c r="G23" s="212"/>
      <c r="H23" s="214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18" t="s">
        <v>38</v>
      </c>
      <c r="C24" s="194"/>
      <c r="D24" s="211" t="n">
        <v>0</v>
      </c>
      <c r="E24" s="212" t="n">
        <v>0</v>
      </c>
      <c r="F24" s="213" t="n">
        <f aca="false">E24-D24</f>
        <v>0</v>
      </c>
      <c r="G24" s="212"/>
      <c r="H24" s="219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3" hidden="false" customHeight="true" outlineLevel="0" collapsed="false">
      <c r="B25" s="218"/>
      <c r="C25" s="194"/>
      <c r="D25" s="211"/>
      <c r="E25" s="212"/>
      <c r="F25" s="213"/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13.5" hidden="false" customHeight="true" outlineLevel="0" collapsed="false">
      <c r="A26" s="194"/>
      <c r="B26" s="220" t="s">
        <v>9</v>
      </c>
      <c r="C26" s="194"/>
      <c r="D26" s="227" t="n">
        <f aca="false">SUM(D21:D24)</f>
        <v>51337.96</v>
      </c>
      <c r="E26" s="228" t="n">
        <f aca="false">SUM(E21:E24)</f>
        <v>51087.96</v>
      </c>
      <c r="F26" s="229" t="n">
        <f aca="false">SUM(F21:F24)</f>
        <v>-250</v>
      </c>
      <c r="G26" s="212"/>
      <c r="H26" s="224"/>
      <c r="I26" s="225"/>
      <c r="J26" s="225"/>
      <c r="K26" s="226"/>
      <c r="L26" s="217"/>
    </row>
    <row r="27" customFormat="false" ht="3" hidden="false" customHeight="true" outlineLevel="0" collapsed="false">
      <c r="B27" s="230"/>
      <c r="C27" s="194"/>
      <c r="D27" s="231"/>
      <c r="E27" s="232"/>
      <c r="F27" s="233"/>
      <c r="G27" s="194"/>
      <c r="H27" s="231"/>
      <c r="I27" s="232"/>
      <c r="J27" s="232"/>
      <c r="K27" s="233"/>
      <c r="L27" s="217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</row>
    <row r="28" customFormat="false" ht="3" hidden="false" customHeight="true" outlineLevel="0" collapsed="false">
      <c r="A28" s="234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</row>
    <row r="29" customFormat="false" ht="12.75" hidden="true" customHeight="false" outlineLevel="0" collapsed="false">
      <c r="B29" s="237"/>
      <c r="C29" s="217"/>
      <c r="D29" s="238" t="s">
        <v>105</v>
      </c>
      <c r="E29" s="238"/>
      <c r="F29" s="238"/>
      <c r="G29" s="217"/>
      <c r="H29" s="239"/>
      <c r="I29" s="240"/>
      <c r="J29" s="240"/>
      <c r="K29" s="241"/>
      <c r="L29" s="217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</row>
    <row r="30" customFormat="false" ht="12.75" hidden="true" customHeight="false" outlineLevel="0" collapsed="false">
      <c r="B30" s="242" t="s">
        <v>14</v>
      </c>
      <c r="C30" s="217"/>
      <c r="D30" s="243" t="s">
        <v>8</v>
      </c>
      <c r="E30" s="244" t="s">
        <v>3</v>
      </c>
      <c r="F30" s="245" t="s">
        <v>52</v>
      </c>
      <c r="G30" s="217"/>
      <c r="H30" s="242" t="s">
        <v>102</v>
      </c>
      <c r="I30" s="242"/>
      <c r="J30" s="242"/>
      <c r="K30" s="242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" hidden="true" customHeight="false" outlineLevel="0" collapsed="false">
      <c r="A31" s="194"/>
      <c r="B31" s="193"/>
      <c r="C31" s="194"/>
      <c r="D31" s="246" t="n">
        <v>0</v>
      </c>
      <c r="E31" s="247" t="n">
        <v>0</v>
      </c>
      <c r="F31" s="248" t="n">
        <f aca="false">E31-D31</f>
        <v>0</v>
      </c>
      <c r="G31" s="194"/>
      <c r="H31" s="196"/>
      <c r="I31" s="197"/>
      <c r="J31" s="197"/>
      <c r="K31" s="198"/>
    </row>
    <row r="32" customFormat="false" ht="12" hidden="true" customHeight="false" outlineLevel="0" collapsed="false">
      <c r="A32" s="194"/>
      <c r="B32" s="218"/>
      <c r="C32" s="194"/>
      <c r="D32" s="211" t="n">
        <v>0</v>
      </c>
      <c r="E32" s="212" t="n">
        <v>0</v>
      </c>
      <c r="F32" s="213" t="n">
        <f aca="false">E32-D32</f>
        <v>0</v>
      </c>
      <c r="G32" s="194"/>
      <c r="H32" s="219"/>
      <c r="I32" s="215"/>
      <c r="J32" s="215"/>
      <c r="K32" s="216"/>
    </row>
    <row r="33" customFormat="false" ht="12" hidden="true" customHeight="false" outlineLevel="0" collapsed="false">
      <c r="A33" s="194"/>
      <c r="B33" s="230"/>
      <c r="C33" s="194"/>
      <c r="D33" s="249" t="n">
        <v>0</v>
      </c>
      <c r="E33" s="250" t="n">
        <v>0</v>
      </c>
      <c r="F33" s="251" t="n">
        <f aca="false">E33-D33</f>
        <v>0</v>
      </c>
      <c r="G33" s="194"/>
      <c r="H33" s="231"/>
      <c r="I33" s="232"/>
      <c r="J33" s="232"/>
      <c r="K33" s="233"/>
    </row>
    <row r="34" customFormat="false" ht="12.75" hidden="false" customHeight="false" outlineLevel="0" collapsed="false">
      <c r="D34" s="252"/>
      <c r="E34" s="252"/>
      <c r="F34" s="208"/>
      <c r="G34" s="208"/>
      <c r="H34" s="208"/>
      <c r="I34" s="208"/>
      <c r="J34" s="208"/>
      <c r="K34" s="208"/>
      <c r="L34" s="208"/>
      <c r="M34" s="208" t="s">
        <v>42</v>
      </c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</row>
    <row r="35" customFormat="false" ht="12.75" hidden="false" customHeight="false" outlineLevel="0" collapsed="false">
      <c r="D35" s="252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53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</sheetData>
  <mergeCells count="7">
    <mergeCell ref="B2:K2"/>
    <mergeCell ref="B3:K3"/>
    <mergeCell ref="B4:K4"/>
    <mergeCell ref="D6:F6"/>
    <mergeCell ref="H7:K7"/>
    <mergeCell ref="D29:F29"/>
    <mergeCell ref="H30:K30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4" activeCellId="0" sqref="A4: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106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January 11,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101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102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18" t="s">
        <v>21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18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18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18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18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27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29</v>
      </c>
      <c r="B16" s="194"/>
      <c r="C16" s="211" t="n">
        <f aca="false">+Expenses!D19-[1]Expenses!D19</f>
        <v>0</v>
      </c>
      <c r="D16" s="212" t="n">
        <f aca="false">+Expenses!E19-[1]Expenses!E19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3" hidden="false" customHeight="true" outlineLevel="0" collapsed="false">
      <c r="A17" s="218"/>
      <c r="B17" s="194"/>
      <c r="C17" s="211"/>
      <c r="D17" s="212"/>
      <c r="E17" s="213"/>
      <c r="F17" s="212"/>
      <c r="G17" s="219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1.25" hidden="false" customHeight="true" outlineLevel="0" collapsed="false">
      <c r="A18" s="254" t="s">
        <v>107</v>
      </c>
      <c r="B18" s="194"/>
      <c r="C18" s="227" t="n">
        <f aca="false">SUM(C9:C17)</f>
        <v>0</v>
      </c>
      <c r="D18" s="228" t="n">
        <f aca="false">SUM(D9:D17)</f>
        <v>0</v>
      </c>
      <c r="E18" s="229" t="n">
        <f aca="false">SUM(E9:E17)</f>
        <v>0</v>
      </c>
      <c r="F18" s="212"/>
      <c r="G18" s="219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3" hidden="false" customHeight="true" outlineLevel="0" collapsed="false">
      <c r="A19" s="218"/>
      <c r="B19" s="194"/>
      <c r="C19" s="211"/>
      <c r="D19" s="212"/>
      <c r="E19" s="213"/>
      <c r="F19" s="212"/>
      <c r="G19" s="219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18" t="s">
        <v>31</v>
      </c>
      <c r="B20" s="194"/>
      <c r="C20" s="211" t="n">
        <f aca="false">+Expenses!D16-[1]Expenses!D16</f>
        <v>0</v>
      </c>
      <c r="D20" s="212" t="n">
        <f aca="false">+Expenses!E16-[1]Expenses!E16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13.5" hidden="false" customHeight="true" outlineLevel="0" collapsed="false">
      <c r="A21" s="218" t="s">
        <v>32</v>
      </c>
      <c r="B21" s="194"/>
      <c r="C21" s="211" t="n">
        <f aca="false">+Expenses!D17-[1]Expenses!D17</f>
        <v>0</v>
      </c>
      <c r="D21" s="212" t="n">
        <f aca="false">+Expenses!E17-[1]Expenses!E17</f>
        <v>0</v>
      </c>
      <c r="E21" s="213" t="n">
        <f aca="false">D21-C21</f>
        <v>0</v>
      </c>
      <c r="F21" s="212"/>
      <c r="G21" s="214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3.5" hidden="false" customHeight="true" outlineLevel="0" collapsed="false">
      <c r="A22" s="218" t="s">
        <v>33</v>
      </c>
      <c r="B22" s="194"/>
      <c r="C22" s="211" t="n">
        <f aca="false">+Expenses!D18-[1]Expenses!D18</f>
        <v>0</v>
      </c>
      <c r="D22" s="212" t="n">
        <f aca="false">+Expenses!E18-[1]Expenses!E18</f>
        <v>0</v>
      </c>
      <c r="E22" s="213" t="n">
        <f aca="false">D22-C22</f>
        <v>0</v>
      </c>
      <c r="F22" s="212"/>
      <c r="G22" s="214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18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1.25" hidden="false" customHeight="true" outlineLevel="0" collapsed="false">
      <c r="A24" s="254" t="s">
        <v>30</v>
      </c>
      <c r="B24" s="194"/>
      <c r="C24" s="227" t="n">
        <f aca="false">SUM(C20:C23)</f>
        <v>0</v>
      </c>
      <c r="D24" s="228" t="n">
        <f aca="false">SUM(D20:D23)</f>
        <v>0</v>
      </c>
      <c r="E24" s="229" t="n">
        <f aca="false">SUM(E20:E23)</f>
        <v>0</v>
      </c>
      <c r="F24" s="212"/>
      <c r="G24" s="219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3" hidden="false" customHeight="true" outlineLevel="0" collapsed="false">
      <c r="A25" s="218"/>
      <c r="B25" s="194"/>
      <c r="C25" s="211"/>
      <c r="D25" s="212"/>
      <c r="E25" s="213"/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18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+C18+C24</f>
        <v>0</v>
      </c>
      <c r="D27" s="228" t="n">
        <f aca="false">+D18+D24</f>
        <v>0</v>
      </c>
      <c r="E27" s="229" t="n">
        <f aca="false">+E18+E24</f>
        <v>0</v>
      </c>
      <c r="F27" s="212"/>
      <c r="G27" s="219"/>
      <c r="H27" s="215"/>
      <c r="I27" s="215"/>
      <c r="J27" s="216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</row>
    <row r="28" customFormat="false" ht="3" hidden="false" customHeight="true" outlineLevel="0" collapsed="false">
      <c r="A28" s="218"/>
      <c r="B28" s="194"/>
      <c r="C28" s="211"/>
      <c r="D28" s="212"/>
      <c r="E28" s="213"/>
      <c r="F28" s="212"/>
      <c r="G28" s="219"/>
      <c r="H28" s="215"/>
      <c r="I28" s="215"/>
      <c r="J28" s="216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13.5" hidden="false" customHeight="true" outlineLevel="0" collapsed="false">
      <c r="A29" s="218" t="s">
        <v>104</v>
      </c>
      <c r="B29" s="194"/>
      <c r="C29" s="211" t="n">
        <f aca="false">+Expenses!D23-[1]Expenses!D23</f>
        <v>0</v>
      </c>
      <c r="D29" s="212" t="n">
        <f aca="false">+Expenses!E23-[1]Expenses!E23</f>
        <v>0</v>
      </c>
      <c r="E29" s="213" t="n">
        <f aca="false">D29-C29</f>
        <v>0</v>
      </c>
      <c r="F29" s="212"/>
      <c r="G29" s="214"/>
      <c r="H29" s="215"/>
      <c r="I29" s="215"/>
      <c r="J29" s="216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</row>
    <row r="30" customFormat="false" ht="13.5" hidden="false" customHeight="true" outlineLevel="0" collapsed="false">
      <c r="A30" s="218" t="s">
        <v>38</v>
      </c>
      <c r="B30" s="194"/>
      <c r="C30" s="211" t="n">
        <f aca="false">+Expenses!D24-[1]Expenses!D24</f>
        <v>0</v>
      </c>
      <c r="D30" s="212" t="n">
        <f aca="false">+Expenses!E24-[1]Expenses!E24</f>
        <v>0</v>
      </c>
      <c r="E30" s="213" t="n">
        <f aca="false">D30-C30</f>
        <v>0</v>
      </c>
      <c r="F30" s="212"/>
      <c r="G30" s="219"/>
      <c r="H30" s="215"/>
      <c r="I30" s="215"/>
      <c r="J30" s="216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</row>
    <row r="31" customFormat="false" ht="3" hidden="false" customHeight="true" outlineLevel="0" collapsed="false">
      <c r="A31" s="218"/>
      <c r="B31" s="194"/>
      <c r="C31" s="211"/>
      <c r="D31" s="212"/>
      <c r="E31" s="213"/>
      <c r="F31" s="212"/>
      <c r="G31" s="219"/>
      <c r="H31" s="215"/>
      <c r="I31" s="215"/>
      <c r="J31" s="216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customFormat="false" ht="11.25" hidden="false" customHeight="true" outlineLevel="0" collapsed="false">
      <c r="A32" s="220" t="s">
        <v>9</v>
      </c>
      <c r="B32" s="194"/>
      <c r="C32" s="227" t="n">
        <f aca="false">SUM(C27:C30)</f>
        <v>0</v>
      </c>
      <c r="D32" s="228" t="n">
        <f aca="false">SUM(D27:D30)</f>
        <v>0</v>
      </c>
      <c r="E32" s="229" t="n">
        <f aca="false">SUM(E27:E30)</f>
        <v>0</v>
      </c>
      <c r="F32" s="212"/>
      <c r="G32" s="224"/>
      <c r="H32" s="225"/>
      <c r="I32" s="225"/>
      <c r="J32" s="226"/>
    </row>
    <row r="33" customFormat="false" ht="3" hidden="false" customHeight="true" outlineLevel="0" collapsed="false">
      <c r="A33" s="255"/>
      <c r="B33" s="217"/>
      <c r="C33" s="256"/>
      <c r="D33" s="257"/>
      <c r="E33" s="258"/>
      <c r="F33" s="217"/>
      <c r="G33" s="256"/>
      <c r="H33" s="257"/>
      <c r="I33" s="257"/>
      <c r="J33" s="25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 customFormat="false" ht="3" hidden="false" customHeight="true" outlineLevel="0" collapsed="false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</row>
    <row r="35" customFormat="false" ht="12" hidden="true" customHeight="false" outlineLevel="0" collapsed="false">
      <c r="A35" s="193"/>
      <c r="B35" s="194"/>
      <c r="C35" s="195" t="s">
        <v>105</v>
      </c>
      <c r="D35" s="195"/>
      <c r="E35" s="195"/>
      <c r="F35" s="194"/>
      <c r="G35" s="196"/>
      <c r="H35" s="197"/>
      <c r="I35" s="197"/>
      <c r="J35" s="198"/>
    </row>
    <row r="36" customFormat="false" ht="12" hidden="true" customHeight="false" outlineLevel="0" collapsed="false">
      <c r="A36" s="203" t="s">
        <v>14</v>
      </c>
      <c r="B36" s="194"/>
      <c r="C36" s="200" t="s">
        <v>8</v>
      </c>
      <c r="D36" s="201" t="s">
        <v>3</v>
      </c>
      <c r="E36" s="202" t="s">
        <v>52</v>
      </c>
      <c r="F36" s="194"/>
      <c r="G36" s="203" t="s">
        <v>102</v>
      </c>
      <c r="H36" s="203"/>
      <c r="I36" s="203"/>
      <c r="J36" s="203"/>
    </row>
    <row r="37" customFormat="false" ht="12" hidden="true" customHeight="false" outlineLevel="0" collapsed="false">
      <c r="A37" s="193"/>
      <c r="B37" s="194"/>
      <c r="C37" s="211" t="e">
        <f aca="false">Expenses!D31-[1]Expenses!D29</f>
        <v>#VALUE!</v>
      </c>
      <c r="D37" s="212" t="n">
        <f aca="false">Expenses!E31-[1]Expenses!E29</f>
        <v>0</v>
      </c>
      <c r="E37" s="213" t="e">
        <f aca="false">D37-C37</f>
        <v>#VALUE!</v>
      </c>
      <c r="F37" s="194"/>
      <c r="G37" s="196"/>
      <c r="H37" s="197"/>
      <c r="I37" s="197"/>
      <c r="J37" s="198"/>
    </row>
    <row r="38" customFormat="false" ht="12" hidden="true" customHeight="false" outlineLevel="0" collapsed="false">
      <c r="A38" s="218"/>
      <c r="B38" s="194"/>
      <c r="C38" s="211" t="e">
        <f aca="false">Expenses!D32-[1]Expenses!D30</f>
        <v>#VALUE!</v>
      </c>
      <c r="D38" s="212" t="e">
        <f aca="false">Expenses!E32-[1]Expenses!E30</f>
        <v>#VALUE!</v>
      </c>
      <c r="E38" s="213" t="e">
        <f aca="false">D38-C38</f>
        <v>#VALUE!</v>
      </c>
      <c r="F38" s="194"/>
      <c r="G38" s="219"/>
      <c r="H38" s="215"/>
      <c r="I38" s="215"/>
      <c r="J38" s="216"/>
    </row>
    <row r="39" customFormat="false" ht="12" hidden="true" customHeight="false" outlineLevel="0" collapsed="false">
      <c r="A39" s="230"/>
      <c r="B39" s="194"/>
      <c r="C39" s="249" t="n">
        <f aca="false">Expenses!D33-[1]Expenses!D31</f>
        <v>0</v>
      </c>
      <c r="D39" s="250" t="n">
        <f aca="false">Expenses!E33-[1]Expenses!E31</f>
        <v>0</v>
      </c>
      <c r="E39" s="251" t="n">
        <f aca="false">D39-C39</f>
        <v>0</v>
      </c>
      <c r="F39" s="194"/>
      <c r="G39" s="231"/>
      <c r="H39" s="232"/>
      <c r="I39" s="232"/>
      <c r="J39" s="233"/>
    </row>
    <row r="40" customFormat="false" ht="12.75" hidden="false" customHeight="false" outlineLevel="0" collapsed="false">
      <c r="A40" s="217"/>
      <c r="B40" s="217"/>
      <c r="C40" s="259"/>
      <c r="D40" s="259"/>
      <c r="E40" s="217"/>
      <c r="F40" s="217"/>
      <c r="G40" s="217"/>
      <c r="H40" s="217"/>
      <c r="I40" s="217"/>
      <c r="J40" s="217"/>
      <c r="K40" s="208"/>
      <c r="L40" s="208" t="s">
        <v>42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53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5.75" hidden="false" customHeight="false" outlineLevel="0" collapsed="false">
      <c r="C43" s="167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C53" s="208"/>
      <c r="D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C54" s="208"/>
      <c r="D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C55" s="208"/>
      <c r="D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C56" s="208"/>
      <c r="D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7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86</v>
      </c>
    </row>
    <row r="2" customFormat="false" ht="15.75" hidden="false" customHeight="false" outlineLevel="0" collapsed="false">
      <c r="A2" s="188" t="s">
        <v>108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99</v>
      </c>
    </row>
    <row r="3" customFormat="false" ht="15" hidden="false" customHeight="false" outlineLevel="0" collapsed="false">
      <c r="A3" s="188" t="s">
        <v>109</v>
      </c>
      <c r="B3" s="191" t="s">
        <v>110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January 11,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89</v>
      </c>
    </row>
    <row r="6" customFormat="false" ht="12.75" hidden="false" customHeight="false" outlineLevel="0" collapsed="false">
      <c r="A6" s="188" t="s">
        <v>90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18"/>
      <c r="C7" s="194"/>
      <c r="D7" s="203" t="s">
        <v>111</v>
      </c>
      <c r="E7" s="203"/>
      <c r="F7" s="203"/>
      <c r="G7" s="203"/>
      <c r="H7" s="203"/>
      <c r="I7" s="203"/>
      <c r="J7" s="194"/>
      <c r="K7" s="203" t="s">
        <v>112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60" t="s">
        <v>8</v>
      </c>
      <c r="E8" s="261" t="s">
        <v>3</v>
      </c>
      <c r="F8" s="262" t="s">
        <v>52</v>
      </c>
      <c r="G8" s="263" t="s">
        <v>113</v>
      </c>
      <c r="H8" s="263"/>
      <c r="I8" s="263"/>
      <c r="J8" s="194"/>
      <c r="K8" s="200" t="s">
        <v>8</v>
      </c>
      <c r="L8" s="201" t="s">
        <v>3</v>
      </c>
      <c r="M8" s="202" t="s">
        <v>52</v>
      </c>
      <c r="N8" s="195" t="s">
        <v>113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21</v>
      </c>
      <c r="C10" s="210"/>
      <c r="D10" s="211" t="n">
        <v>0</v>
      </c>
      <c r="E10" s="212" t="n">
        <v>0</v>
      </c>
      <c r="F10" s="264" t="n">
        <f aca="false">E10-D10</f>
        <v>0</v>
      </c>
      <c r="G10" s="265"/>
      <c r="H10" s="265"/>
      <c r="I10" s="266"/>
      <c r="J10" s="210"/>
      <c r="K10" s="211" t="n">
        <f aca="false">+L10</f>
        <v>10361</v>
      </c>
      <c r="L10" s="212" t="n">
        <v>10361</v>
      </c>
      <c r="M10" s="264" t="n">
        <f aca="false">L10-K10</f>
        <v>0</v>
      </c>
      <c r="N10" s="236"/>
      <c r="O10" s="215"/>
      <c r="P10" s="267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91</v>
      </c>
      <c r="B11" s="218" t="s">
        <v>22</v>
      </c>
      <c r="C11" s="194"/>
      <c r="D11" s="211" t="n">
        <f aca="false">+E11</f>
        <v>753.424</v>
      </c>
      <c r="E11" s="212" t="n">
        <v>753.424</v>
      </c>
      <c r="F11" s="264" t="n">
        <f aca="false">E11-D11</f>
        <v>0</v>
      </c>
      <c r="G11" s="215"/>
      <c r="H11" s="215"/>
      <c r="I11" s="216"/>
      <c r="J11" s="194"/>
      <c r="K11" s="211" t="n">
        <f aca="false">L11</f>
        <v>3055</v>
      </c>
      <c r="L11" s="212" t="n">
        <v>3055</v>
      </c>
      <c r="M11" s="264" t="n">
        <f aca="false">ROUND(L11-K11,0)</f>
        <v>0</v>
      </c>
      <c r="N11" s="215"/>
      <c r="O11" s="215"/>
      <c r="P11" s="267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92</v>
      </c>
      <c r="B12" s="218" t="s">
        <v>23</v>
      </c>
      <c r="C12" s="194"/>
      <c r="D12" s="211" t="n">
        <f aca="false">E12</f>
        <v>39.063</v>
      </c>
      <c r="E12" s="212" t="n">
        <v>39.063</v>
      </c>
      <c r="F12" s="264" t="n">
        <f aca="false">E12-D12</f>
        <v>0</v>
      </c>
      <c r="G12" s="215"/>
      <c r="H12" s="215"/>
      <c r="I12" s="216"/>
      <c r="J12" s="194"/>
      <c r="K12" s="211" t="n">
        <f aca="false">L12</f>
        <v>804</v>
      </c>
      <c r="L12" s="212" t="n">
        <v>804</v>
      </c>
      <c r="M12" s="264" t="n">
        <f aca="false">ROUND(L12-K12,0)</f>
        <v>0</v>
      </c>
      <c r="N12" s="215"/>
      <c r="O12" s="215"/>
      <c r="P12" s="267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93</v>
      </c>
      <c r="B13" s="218" t="s">
        <v>24</v>
      </c>
      <c r="C13" s="194"/>
      <c r="D13" s="211" t="n">
        <f aca="false">E13</f>
        <v>0</v>
      </c>
      <c r="E13" s="212" t="n">
        <v>0</v>
      </c>
      <c r="F13" s="264" t="n">
        <f aca="false">E13-D13</f>
        <v>0</v>
      </c>
      <c r="G13" s="215"/>
      <c r="H13" s="215"/>
      <c r="I13" s="216"/>
      <c r="J13" s="194"/>
      <c r="K13" s="211" t="n">
        <f aca="false">L13</f>
        <v>1923</v>
      </c>
      <c r="L13" s="212" t="n">
        <v>1923</v>
      </c>
      <c r="M13" s="264" t="n">
        <f aca="false">ROUND(L13-K13,0)</f>
        <v>0</v>
      </c>
      <c r="N13" s="215"/>
      <c r="O13" s="215"/>
      <c r="P13" s="267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94</v>
      </c>
      <c r="B14" s="218" t="s">
        <v>25</v>
      </c>
      <c r="C14" s="194"/>
      <c r="D14" s="211" t="n">
        <v>0</v>
      </c>
      <c r="E14" s="212" t="n">
        <v>0</v>
      </c>
      <c r="F14" s="264" t="n">
        <f aca="false">E14-D14</f>
        <v>0</v>
      </c>
      <c r="G14" s="215"/>
      <c r="H14" s="215"/>
      <c r="I14" s="216"/>
      <c r="J14" s="194"/>
      <c r="K14" s="211" t="n">
        <f aca="false">L14</f>
        <v>732</v>
      </c>
      <c r="L14" s="212" t="n">
        <v>732</v>
      </c>
      <c r="M14" s="264" t="n">
        <f aca="false">ROUND(L14-K14,0)</f>
        <v>0</v>
      </c>
      <c r="N14" s="215"/>
      <c r="O14" s="215"/>
      <c r="P14" s="267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95</v>
      </c>
      <c r="B15" s="209" t="s">
        <v>26</v>
      </c>
      <c r="C15" s="210"/>
      <c r="D15" s="211" t="n">
        <f aca="false">E15</f>
        <v>0</v>
      </c>
      <c r="E15" s="212" t="n">
        <v>0</v>
      </c>
      <c r="F15" s="264" t="n">
        <f aca="false">E15-D15</f>
        <v>0</v>
      </c>
      <c r="G15" s="265"/>
      <c r="H15" s="265"/>
      <c r="I15" s="266"/>
      <c r="J15" s="210"/>
      <c r="K15" s="211" t="n">
        <f aca="false">L15</f>
        <v>2315</v>
      </c>
      <c r="L15" s="212" t="n">
        <v>2315</v>
      </c>
      <c r="M15" s="264" t="n">
        <f aca="false">ROUND(L15-K15,0)</f>
        <v>0</v>
      </c>
      <c r="N15" s="215"/>
      <c r="O15" s="215"/>
      <c r="P15" s="267"/>
      <c r="Q15" s="208"/>
      <c r="R15" s="208"/>
      <c r="S15" s="208"/>
      <c r="T15" s="208"/>
    </row>
    <row r="16" customFormat="false" ht="13.5" hidden="false" customHeight="true" outlineLevel="0" collapsed="false">
      <c r="B16" s="209" t="s">
        <v>27</v>
      </c>
      <c r="C16" s="210"/>
      <c r="D16" s="211" t="n">
        <v>0</v>
      </c>
      <c r="E16" s="212" t="n">
        <v>0</v>
      </c>
      <c r="F16" s="264" t="n">
        <f aca="false">E16-D16</f>
        <v>0</v>
      </c>
      <c r="G16" s="265"/>
      <c r="H16" s="265"/>
      <c r="I16" s="266"/>
      <c r="J16" s="210"/>
      <c r="K16" s="211" t="n">
        <f aca="false">+L16</f>
        <v>153</v>
      </c>
      <c r="L16" s="212" t="n">
        <v>153</v>
      </c>
      <c r="M16" s="264" t="n">
        <f aca="false">L16-K16</f>
        <v>0</v>
      </c>
      <c r="N16" s="215"/>
      <c r="O16" s="215"/>
      <c r="P16" s="267"/>
      <c r="Q16" s="208"/>
      <c r="R16" s="208"/>
      <c r="S16" s="208"/>
      <c r="T16" s="208"/>
    </row>
    <row r="17" customFormat="false" ht="13.5" hidden="false" customHeight="true" outlineLevel="0" collapsed="false">
      <c r="B17" s="209" t="s">
        <v>31</v>
      </c>
      <c r="C17" s="210"/>
      <c r="D17" s="211" t="n">
        <f aca="false">+E17</f>
        <v>0</v>
      </c>
      <c r="E17" s="212" t="n">
        <v>0</v>
      </c>
      <c r="F17" s="264" t="n">
        <f aca="false">E17-D17</f>
        <v>0</v>
      </c>
      <c r="G17" s="265"/>
      <c r="H17" s="265"/>
      <c r="I17" s="266"/>
      <c r="J17" s="210"/>
      <c r="K17" s="211" t="n">
        <f aca="false">+L17</f>
        <v>1145</v>
      </c>
      <c r="L17" s="212" t="n">
        <v>1145</v>
      </c>
      <c r="M17" s="264" t="n">
        <f aca="false">L17-K17</f>
        <v>0</v>
      </c>
      <c r="N17" s="215"/>
      <c r="O17" s="215"/>
      <c r="P17" s="267"/>
      <c r="Q17" s="208"/>
      <c r="R17" s="208"/>
      <c r="S17" s="208"/>
      <c r="T17" s="208"/>
    </row>
    <row r="18" customFormat="false" ht="13.5" hidden="false" customHeight="true" outlineLevel="0" collapsed="false">
      <c r="B18" s="209" t="s">
        <v>32</v>
      </c>
      <c r="C18" s="210"/>
      <c r="D18" s="211" t="n">
        <f aca="false">+E18</f>
        <v>0</v>
      </c>
      <c r="E18" s="212" t="n">
        <v>0</v>
      </c>
      <c r="F18" s="264" t="n">
        <f aca="false">E18-D18</f>
        <v>0</v>
      </c>
      <c r="G18" s="265"/>
      <c r="H18" s="265"/>
      <c r="I18" s="266"/>
      <c r="J18" s="210"/>
      <c r="K18" s="211" t="n">
        <f aca="false">+L18</f>
        <v>779</v>
      </c>
      <c r="L18" s="212" t="n">
        <v>779</v>
      </c>
      <c r="M18" s="264" t="n">
        <f aca="false">L18-K18</f>
        <v>0</v>
      </c>
      <c r="N18" s="215"/>
      <c r="O18" s="215"/>
      <c r="P18" s="267"/>
      <c r="Q18" s="208"/>
      <c r="R18" s="208"/>
      <c r="S18" s="208"/>
      <c r="T18" s="208"/>
    </row>
    <row r="19" customFormat="false" ht="13.5" hidden="false" customHeight="true" outlineLevel="0" collapsed="false">
      <c r="B19" s="209" t="s">
        <v>33</v>
      </c>
      <c r="C19" s="210"/>
      <c r="D19" s="211" t="n">
        <f aca="false">+E19</f>
        <v>591</v>
      </c>
      <c r="E19" s="212" t="n">
        <v>591</v>
      </c>
      <c r="F19" s="264" t="n">
        <f aca="false">E19-D19</f>
        <v>0</v>
      </c>
      <c r="G19" s="265"/>
      <c r="H19" s="265"/>
      <c r="I19" s="266"/>
      <c r="J19" s="210"/>
      <c r="K19" s="211" t="n">
        <f aca="false">+L19</f>
        <v>561</v>
      </c>
      <c r="L19" s="212" t="n">
        <v>561</v>
      </c>
      <c r="M19" s="264" t="n">
        <f aca="false">L19-K19</f>
        <v>0</v>
      </c>
      <c r="N19" s="215"/>
      <c r="O19" s="215"/>
      <c r="P19" s="267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29</v>
      </c>
      <c r="C20" s="194"/>
      <c r="D20" s="211" t="n">
        <v>0</v>
      </c>
      <c r="E20" s="212" t="n">
        <v>0</v>
      </c>
      <c r="F20" s="264" t="n">
        <f aca="false">E20-D20</f>
        <v>0</v>
      </c>
      <c r="G20" s="215"/>
      <c r="H20" s="215"/>
      <c r="I20" s="216"/>
      <c r="J20" s="194"/>
      <c r="K20" s="211" t="n">
        <f aca="false">L20</f>
        <v>520</v>
      </c>
      <c r="L20" s="212" t="n">
        <v>520</v>
      </c>
      <c r="M20" s="264" t="n">
        <f aca="false">L20-K20</f>
        <v>0</v>
      </c>
      <c r="N20" s="215"/>
      <c r="O20" s="215"/>
      <c r="P20" s="267"/>
      <c r="Q20" s="208"/>
      <c r="R20" s="208"/>
      <c r="S20" s="208"/>
      <c r="T20" s="208"/>
    </row>
    <row r="21" customFormat="false" ht="3" hidden="false" customHeight="true" outlineLevel="0" collapsed="false">
      <c r="B21" s="218"/>
      <c r="C21" s="194"/>
      <c r="D21" s="211"/>
      <c r="E21" s="212"/>
      <c r="F21" s="264"/>
      <c r="G21" s="215"/>
      <c r="H21" s="215"/>
      <c r="I21" s="216"/>
      <c r="J21" s="194"/>
      <c r="K21" s="211"/>
      <c r="L21" s="212"/>
      <c r="M21" s="264"/>
      <c r="N21" s="215"/>
      <c r="O21" s="215"/>
      <c r="P21" s="267"/>
      <c r="Q21" s="208"/>
      <c r="R21" s="208"/>
      <c r="S21" s="208"/>
      <c r="T21" s="208"/>
    </row>
    <row r="22" customFormat="false" ht="11.25" hidden="false" customHeight="true" outlineLevel="0" collapsed="false">
      <c r="B22" s="254" t="s">
        <v>30</v>
      </c>
      <c r="C22" s="194"/>
      <c r="D22" s="221" t="n">
        <f aca="false">SUM(D10:D21)</f>
        <v>1383.487</v>
      </c>
      <c r="E22" s="222" t="n">
        <f aca="false">SUM(E10:E21)</f>
        <v>1383.487</v>
      </c>
      <c r="F22" s="222" t="n">
        <f aca="false">SUM(F10:F21)</f>
        <v>0</v>
      </c>
      <c r="G22" s="225"/>
      <c r="H22" s="225"/>
      <c r="I22" s="226"/>
      <c r="J22" s="194"/>
      <c r="K22" s="221" t="n">
        <f aca="false">SUM(K10:K21)</f>
        <v>22348</v>
      </c>
      <c r="L22" s="222" t="n">
        <f aca="false">SUM(L10:L21)</f>
        <v>22348</v>
      </c>
      <c r="M22" s="222" t="n">
        <f aca="false">SUM(M10:M21)</f>
        <v>0</v>
      </c>
      <c r="N22" s="225"/>
      <c r="O22" s="225"/>
      <c r="P22" s="268"/>
      <c r="Q22" s="208"/>
      <c r="R22" s="208"/>
      <c r="S22" s="208"/>
      <c r="T22" s="208"/>
    </row>
    <row r="23" customFormat="false" ht="3" hidden="false" customHeight="true" outlineLevel="0" collapsed="false">
      <c r="B23" s="218"/>
      <c r="C23" s="194"/>
      <c r="D23" s="211"/>
      <c r="E23" s="212"/>
      <c r="F23" s="264"/>
      <c r="G23" s="215"/>
      <c r="H23" s="215"/>
      <c r="I23" s="216"/>
      <c r="J23" s="194"/>
      <c r="K23" s="211"/>
      <c r="L23" s="212"/>
      <c r="M23" s="264"/>
      <c r="N23" s="215"/>
      <c r="O23" s="215"/>
      <c r="P23" s="267"/>
      <c r="Q23" s="208"/>
      <c r="R23" s="208"/>
      <c r="S23" s="208"/>
      <c r="T23" s="208"/>
    </row>
    <row r="24" customFormat="false" ht="13.5" hidden="false" customHeight="true" outlineLevel="0" collapsed="false">
      <c r="B24" s="218" t="s">
        <v>114</v>
      </c>
      <c r="C24" s="194"/>
      <c r="D24" s="211" t="n">
        <f aca="false">-(D22)</f>
        <v>-1383.487</v>
      </c>
      <c r="E24" s="212" t="n">
        <f aca="false">-(E22)</f>
        <v>-1383.487</v>
      </c>
      <c r="F24" s="264" t="n">
        <f aca="false">E24-D24</f>
        <v>0</v>
      </c>
      <c r="G24" s="215"/>
      <c r="H24" s="215"/>
      <c r="I24" s="216"/>
      <c r="J24" s="194"/>
      <c r="K24" s="211" t="n">
        <v>0</v>
      </c>
      <c r="L24" s="212" t="n">
        <v>0</v>
      </c>
      <c r="M24" s="264" t="n">
        <f aca="false">L24-K24</f>
        <v>0</v>
      </c>
      <c r="N24" s="215"/>
      <c r="O24" s="215"/>
      <c r="P24" s="267"/>
      <c r="Q24" s="208"/>
      <c r="R24" s="208"/>
      <c r="S24" s="208"/>
      <c r="T24" s="208"/>
    </row>
    <row r="25" customFormat="false" ht="13.5" hidden="false" customHeight="true" outlineLevel="0" collapsed="false">
      <c r="B25" s="218" t="s">
        <v>115</v>
      </c>
      <c r="C25" s="194"/>
      <c r="D25" s="211" t="n">
        <v>0</v>
      </c>
      <c r="E25" s="212" t="n">
        <v>0</v>
      </c>
      <c r="F25" s="264" t="n">
        <f aca="false">E25-D25</f>
        <v>0</v>
      </c>
      <c r="G25" s="215"/>
      <c r="H25" s="215"/>
      <c r="I25" s="216"/>
      <c r="J25" s="194"/>
      <c r="K25" s="211" t="n">
        <f aca="false">-K22</f>
        <v>-22348</v>
      </c>
      <c r="L25" s="212" t="n">
        <f aca="false">-L22</f>
        <v>-22348</v>
      </c>
      <c r="M25" s="264" t="n">
        <f aca="false">L25-K25</f>
        <v>0</v>
      </c>
      <c r="N25" s="215"/>
      <c r="O25" s="215"/>
      <c r="P25" s="267"/>
      <c r="Q25" s="208"/>
      <c r="R25" s="208"/>
      <c r="S25" s="208"/>
      <c r="T25" s="208"/>
    </row>
    <row r="26" customFormat="false" ht="3" hidden="false" customHeight="true" outlineLevel="0" collapsed="false">
      <c r="B26" s="218"/>
      <c r="C26" s="194"/>
      <c r="D26" s="211"/>
      <c r="E26" s="212"/>
      <c r="F26" s="264"/>
      <c r="G26" s="215"/>
      <c r="H26" s="215"/>
      <c r="I26" s="216"/>
      <c r="J26" s="194"/>
      <c r="K26" s="211"/>
      <c r="L26" s="212"/>
      <c r="M26" s="264"/>
      <c r="N26" s="215"/>
      <c r="O26" s="215"/>
      <c r="P26" s="267"/>
      <c r="Q26" s="208"/>
      <c r="R26" s="208"/>
      <c r="S26" s="208"/>
      <c r="T26" s="208"/>
    </row>
    <row r="27" customFormat="false" ht="11.25" hidden="false" customHeight="true" outlineLevel="0" collapsed="false">
      <c r="A27" s="194"/>
      <c r="B27" s="220" t="s">
        <v>9</v>
      </c>
      <c r="C27" s="194"/>
      <c r="D27" s="227" t="n">
        <f aca="false">SUM(D22:D25)</f>
        <v>0</v>
      </c>
      <c r="E27" s="228" t="n">
        <f aca="false">SUM(E22:E25)</f>
        <v>0</v>
      </c>
      <c r="F27" s="228" t="n">
        <f aca="false">SUM(F22:F25)</f>
        <v>0</v>
      </c>
      <c r="G27" s="225"/>
      <c r="H27" s="225"/>
      <c r="I27" s="226"/>
      <c r="J27" s="194"/>
      <c r="K27" s="227" t="n">
        <f aca="false">SUM(K22:K25)</f>
        <v>0</v>
      </c>
      <c r="L27" s="228" t="n">
        <f aca="false">SUM(L22:L25)</f>
        <v>0</v>
      </c>
      <c r="M27" s="228" t="n">
        <f aca="false">SUM(M22:M25)</f>
        <v>0</v>
      </c>
      <c r="N27" s="225"/>
      <c r="O27" s="225"/>
      <c r="P27" s="268"/>
    </row>
    <row r="28" customFormat="false" ht="3" hidden="false" customHeight="true" outlineLevel="0" collapsed="false">
      <c r="B28" s="230"/>
      <c r="C28" s="194"/>
      <c r="D28" s="249"/>
      <c r="E28" s="250"/>
      <c r="F28" s="250"/>
      <c r="G28" s="232"/>
      <c r="H28" s="232"/>
      <c r="I28" s="233"/>
      <c r="J28" s="194"/>
      <c r="K28" s="249"/>
      <c r="L28" s="250"/>
      <c r="M28" s="250"/>
      <c r="N28" s="232"/>
      <c r="O28" s="232"/>
      <c r="P28" s="258"/>
      <c r="Q28" s="208"/>
      <c r="R28" s="208"/>
      <c r="S28" s="208"/>
      <c r="T28" s="208"/>
    </row>
    <row r="29" customFormat="false" ht="12.75" hidden="false" customHeight="false" outlineLevel="0" collapsed="false">
      <c r="D29" s="269"/>
      <c r="E29" s="269"/>
      <c r="F29" s="269"/>
      <c r="G29" s="208"/>
      <c r="H29" s="208"/>
      <c r="I29" s="208"/>
      <c r="J29" s="208"/>
      <c r="K29" s="269"/>
      <c r="L29" s="269"/>
      <c r="M29" s="269"/>
      <c r="N29" s="208"/>
      <c r="O29" s="208"/>
      <c r="P29" s="208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 t="s">
        <v>42</v>
      </c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/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F50" s="269"/>
      <c r="G50" s="208"/>
      <c r="H50" s="208"/>
      <c r="I50" s="208"/>
      <c r="J50" s="208"/>
      <c r="K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A51" s="269"/>
      <c r="B51" s="208"/>
      <c r="C51" s="208"/>
      <c r="D51" s="208"/>
      <c r="E51" s="208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86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116</v>
      </c>
      <c r="B2" s="271" t="s">
        <v>117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118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89</v>
      </c>
      <c r="B6" s="273"/>
      <c r="D6" s="274" t="s">
        <v>119</v>
      </c>
      <c r="E6" s="274"/>
      <c r="F6" s="274"/>
      <c r="G6" s="208"/>
      <c r="H6" s="274" t="s">
        <v>120</v>
      </c>
      <c r="I6" s="274"/>
      <c r="J6" s="274"/>
      <c r="K6" s="208"/>
      <c r="L6" s="274" t="s">
        <v>121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90</v>
      </c>
      <c r="B7" s="275" t="s">
        <v>14</v>
      </c>
      <c r="D7" s="276" t="s">
        <v>122</v>
      </c>
      <c r="E7" s="276" t="s">
        <v>62</v>
      </c>
      <c r="F7" s="276" t="s">
        <v>9</v>
      </c>
      <c r="G7" s="208"/>
      <c r="H7" s="277" t="s">
        <v>122</v>
      </c>
      <c r="I7" s="277" t="s">
        <v>62</v>
      </c>
      <c r="J7" s="277" t="s">
        <v>9</v>
      </c>
      <c r="K7" s="208"/>
      <c r="L7" s="277" t="s">
        <v>122</v>
      </c>
      <c r="M7" s="277" t="s">
        <v>62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18" t="s">
        <v>123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91</v>
      </c>
      <c r="B10" s="218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92</v>
      </c>
      <c r="B11" s="218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93</v>
      </c>
      <c r="B12" s="218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94</v>
      </c>
      <c r="B13" s="218" t="s">
        <v>124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125</v>
      </c>
      <c r="B14" s="218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18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126</v>
      </c>
      <c r="B16" s="218" t="s">
        <v>104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126</v>
      </c>
      <c r="B17" s="218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127</v>
      </c>
      <c r="B18" s="220" t="s">
        <v>128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2001-01-12T17:40:26Z</cp:lastPrinted>
  <cp:revision>0</cp:revision>
  <dc:subject/>
  <dc:title/>
</cp:coreProperties>
</file>