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come Statement" sheetId="1" state="visible" r:id="rId3"/>
    <sheet name="Cash Flow Statement" sheetId="2" state="visible" r:id="rId4"/>
    <sheet name="Balance Sheet" sheetId="3" state="visible" r:id="rId5"/>
  </sheets>
  <definedNames>
    <definedName function="false" hidden="false" localSheetId="2" name="_xlnm.Print_Area" vbProcedure="false">'Balance Sheet'!$A$2:$AL$32</definedName>
    <definedName function="false" hidden="false" localSheetId="2" name="_xlnm.Print_Titles" vbProcedure="false">'Balance Sheet'!$A:$A</definedName>
    <definedName function="false" hidden="false" localSheetId="1" name="_xlnm.Print_Area" vbProcedure="false">'Cash Flow Statement'!$A$1:$H$15</definedName>
    <definedName function="false" hidden="false" localSheetId="1" name="_xlnm.Print_Titles" vbProcedure="false">'Cash Flow Statement'!$A:$B,'Cash Flow Statement'!$2:$2</definedName>
    <definedName function="false" hidden="false" localSheetId="0" name="_xlnm.Print_Area" vbProcedure="false">'Income Statement'!$A$1:$J$49</definedName>
    <definedName function="false" hidden="false" localSheetId="0" name="_xlnm.Print_Titles" vbProcedure="false">'Income Statement'!$A:$C,'Income Statement'!$2:$2</definedName>
    <definedName function="false" hidden="false" name="wrn_All___Worksheets_" vbProcedure="false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</definedNames>
  <calcPr iterateCount="1000" refMode="A1" iterate="true" iterateDelta="1E-005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<sst xmlns="http://schemas.openxmlformats.org/spreadsheetml/2006/main" count="147" uniqueCount="105">
  <si>
    <t xml:space="preserve"> Total Revenues</t>
  </si>
  <si>
    <t xml:space="preserve">Cost of Sales:</t>
  </si>
  <si>
    <t xml:space="preserve">Delivered Fuel Cost </t>
  </si>
  <si>
    <t xml:space="preserve">Variable O&amp;M and Chemical Cost</t>
  </si>
  <si>
    <t xml:space="preserve">Start and Stop Cost</t>
  </si>
  <si>
    <t xml:space="preserve">Water Usage Cost</t>
  </si>
  <si>
    <t xml:space="preserve">Water Discharge Cost</t>
  </si>
  <si>
    <t xml:space="preserve">Power Marketing Manager</t>
  </si>
  <si>
    <t xml:space="preserve"> Total Cost of Sales</t>
  </si>
  <si>
    <t xml:space="preserve">Gross Profit</t>
  </si>
  <si>
    <t xml:space="preserve">Fixed Expenses:</t>
  </si>
  <si>
    <t xml:space="preserve">Fixed O&amp;M </t>
  </si>
  <si>
    <t xml:space="preserve">Fuel Firm Transportation</t>
  </si>
  <si>
    <t xml:space="preserve">Fuel Pipeline Lateral Operations</t>
  </si>
  <si>
    <t xml:space="preserve">Fuel Manager</t>
  </si>
  <si>
    <t xml:space="preserve">Fixed Fuel Costs</t>
  </si>
  <si>
    <t xml:space="preserve">Off-Line Utilities</t>
  </si>
  <si>
    <t xml:space="preserve">Office &amp; Administrative</t>
  </si>
  <si>
    <t xml:space="preserve">Insurance</t>
  </si>
  <si>
    <t xml:space="preserve">Management Fee</t>
  </si>
  <si>
    <t xml:space="preserve">Other LOC Expense</t>
  </si>
  <si>
    <t xml:space="preserve">Debt Service Reserve LOC Expense</t>
  </si>
  <si>
    <t xml:space="preserve">Fixed Operating Expenses</t>
  </si>
  <si>
    <t xml:space="preserve">Wheeling Charge</t>
  </si>
  <si>
    <t xml:space="preserve">Tranmission O&amp;M</t>
  </si>
  <si>
    <t xml:space="preserve">Other Fixed Plant Costs</t>
  </si>
  <si>
    <t xml:space="preserve">Other Fixed Expenses</t>
  </si>
  <si>
    <t xml:space="preserve">Property Tax</t>
  </si>
  <si>
    <t xml:space="preserve">Total Fixed Operating Costs</t>
  </si>
  <si>
    <t xml:space="preserve"> EBITDA</t>
  </si>
  <si>
    <t xml:space="preserve">Major Maintenance (Overhaul Reserve)</t>
  </si>
  <si>
    <t xml:space="preserve">Depreciation &amp; Amortization</t>
  </si>
  <si>
    <t xml:space="preserve">Interest Expense</t>
  </si>
  <si>
    <t xml:space="preserve">Income Taxes: (Partnership - N/A)</t>
  </si>
  <si>
    <t xml:space="preserve">  State Franchise Tax</t>
  </si>
  <si>
    <t xml:space="preserve">Federal</t>
  </si>
  <si>
    <t xml:space="preserve"> Net Income</t>
  </si>
  <si>
    <t xml:space="preserve">EBITDA</t>
  </si>
  <si>
    <t xml:space="preserve">Additions to Overhaul Reserve</t>
  </si>
  <si>
    <t xml:space="preserve">Cash Flow Available for Debt Service</t>
  </si>
  <si>
    <t xml:space="preserve">Interest and Fees</t>
  </si>
  <si>
    <t xml:space="preserve">Principal Repayment</t>
  </si>
  <si>
    <t xml:space="preserve">Income Taxes</t>
  </si>
  <si>
    <t xml:space="preserve">GAAP to Tax Adjustment</t>
  </si>
  <si>
    <t xml:space="preserve">Net Cash Flow</t>
  </si>
  <si>
    <t xml:space="preserve">Debt Service Coverage Ratio</t>
  </si>
  <si>
    <t xml:space="preserve">Current</t>
  </si>
  <si>
    <t xml:space="preserve">Beg. Bal. (COD)</t>
  </si>
  <si>
    <t xml:space="preserve">Operations</t>
  </si>
  <si>
    <t xml:space="preserve">AR/AP</t>
  </si>
  <si>
    <t xml:space="preserve">Debt, Misc</t>
  </si>
  <si>
    <t xml:space="preserve">Addl LT Debt</t>
  </si>
  <si>
    <t xml:space="preserve">Distr</t>
  </si>
  <si>
    <t xml:space="preserve">2003</t>
  </si>
  <si>
    <t xml:space="preserve">2004</t>
  </si>
  <si>
    <t xml:space="preserve">2005</t>
  </si>
  <si>
    <t xml:space="preserve">2006</t>
  </si>
  <si>
    <t xml:space="preserve">2007</t>
  </si>
  <si>
    <t xml:space="preserve">2008</t>
  </si>
  <si>
    <t xml:space="preserve">ASSETS</t>
  </si>
  <si>
    <t xml:space="preserve">Cash</t>
  </si>
  <si>
    <t xml:space="preserve">Accounts Receivable</t>
  </si>
  <si>
    <t xml:space="preserve">Property, Plant and Equipment</t>
  </si>
  <si>
    <t xml:space="preserve">Land</t>
  </si>
  <si>
    <t xml:space="preserve">Plant and Equipment net of depreciation </t>
  </si>
  <si>
    <t xml:space="preserve">  and amortization </t>
  </si>
  <si>
    <t xml:space="preserve">Total Property, Plant and Equipment</t>
  </si>
  <si>
    <t xml:space="preserve">        Total Assets</t>
  </si>
  <si>
    <t xml:space="preserve">LIABILITIES AND PARTNERS' CAPITAL</t>
  </si>
  <si>
    <t xml:space="preserve">Liabilities</t>
  </si>
  <si>
    <t xml:space="preserve">Accounts Payable</t>
  </si>
  <si>
    <t xml:space="preserve">Long-Term Debt due within one year</t>
  </si>
  <si>
    <t xml:space="preserve">Long-Term Debt</t>
  </si>
  <si>
    <t xml:space="preserve">Total Liabilities</t>
  </si>
  <si>
    <t xml:space="preserve">Partners' Capital</t>
  </si>
  <si>
    <t xml:space="preserve">        Total Liabilities and Partners' Capital</t>
  </si>
  <si>
    <t xml:space="preserve">Debt to Cap</t>
  </si>
  <si>
    <t xml:space="preserve">EBITDA / Interest Expense</t>
  </si>
  <si>
    <t xml:space="preserve">Fixed/Total</t>
  </si>
  <si>
    <t xml:space="preserve">Current Ratio</t>
  </si>
  <si>
    <t xml:space="preserve">Assumptions:</t>
  </si>
  <si>
    <t xml:space="preserve">Current Operations</t>
  </si>
  <si>
    <t xml:space="preserve">11/12*(Total Revenue-Variable Costs-Fixed Costs)</t>
  </si>
  <si>
    <t xml:space="preserve">Accts Rec</t>
  </si>
  <si>
    <t xml:space="preserve">1/12*(Total Revenue)</t>
  </si>
  <si>
    <t xml:space="preserve">Plant</t>
  </si>
  <si>
    <t xml:space="preserve">Current year's Depreciation Expense</t>
  </si>
  <si>
    <t xml:space="preserve">Accts Pay</t>
  </si>
  <si>
    <t xml:space="preserve">(1/12*(Variable Costs+Fixed Costs)) + Major Maintenance + Interest Expense + Taxes</t>
  </si>
  <si>
    <t xml:space="preserve">Partners Capital</t>
  </si>
  <si>
    <t xml:space="preserve">Current year's Net Income</t>
  </si>
  <si>
    <t xml:space="preserve">Net activity of:</t>
  </si>
  <si>
    <t xml:space="preserve">Receipt of prior year's ending balance</t>
  </si>
  <si>
    <t xml:space="preserve">Payment of prior year's ending balance</t>
  </si>
  <si>
    <t xml:space="preserve">Debt</t>
  </si>
  <si>
    <t xml:space="preserve">Total cash paid for:</t>
  </si>
  <si>
    <t xml:space="preserve">Payment of Interest Expense + Maintenance</t>
  </si>
  <si>
    <t xml:space="preserve">LT Debt due w/in 1 Yr</t>
  </si>
  <si>
    <t xml:space="preserve">Current year's principal repayment </t>
  </si>
  <si>
    <t xml:space="preserve">Reclass current portion of debt from LT Debt</t>
  </si>
  <si>
    <t xml:space="preserve">LT Debt</t>
  </si>
  <si>
    <t xml:space="preserve">Distributions</t>
  </si>
  <si>
    <t xml:space="preserve">75% current year's cash flow </t>
  </si>
  <si>
    <t xml:space="preserve">75% current year's cash flow</t>
  </si>
  <si>
    <t xml:space="preserve">NO DISTRIBUTION IN 2003</t>
  </si>
</sst>
</file>

<file path=xl/styles.xml><?xml version="1.0" encoding="utf-8"?>
<styleSheet xmlns="http://schemas.openxmlformats.org/spreadsheetml/2006/main">
  <numFmts count="44">
    <numFmt numFmtId="164" formatCode="0.000000"/>
    <numFmt numFmtId="165" formatCode="0.0000000"/>
    <numFmt numFmtId="166" formatCode="0.0"/>
    <numFmt numFmtId="167" formatCode="General"/>
    <numFmt numFmtId="168" formatCode="_(* #,##0_);_(* \(#,##0\);_(* \-_);_(@_)"/>
    <numFmt numFmtId="169" formatCode="[$-409]#,##0_);[RED]\(#,##0\)"/>
    <numFmt numFmtId="170" formatCode="_-* #,##0_-;\-* #,##0_-;_-* \-_-;_-@_-"/>
    <numFmt numFmtId="171" formatCode="mmm\ dd\ yy_;;;"/>
    <numFmt numFmtId="172" formatCode="#,##0_ \ ;\(#,##0&quot;  )&quot;"/>
    <numFmt numFmtId="173" formatCode="\$#,##0.00000000_);&quot;($&quot;#,##0.00000000\)"/>
    <numFmt numFmtId="174" formatCode="_(* #,##0.00_);_(* \(#,##0.00\);_(* \-??_);_(@_)"/>
    <numFmt numFmtId="175" formatCode="[$-409]#,##0.00_);[RED]\(#,##0.00\)"/>
    <numFmt numFmtId="176" formatCode="#,##0.00"/>
    <numFmt numFmtId="177" formatCode="[$-409]#,##0_);\(#,##0\)"/>
    <numFmt numFmtId="178" formatCode="_-* #,##0.00_-;\-* #,##0.00_-;_-* \-??_-;_-@_-"/>
    <numFmt numFmtId="179" formatCode="\$#,##0.0"/>
    <numFmt numFmtId="180" formatCode="_(\$* #,##0_);_(\$* \(#,##0\);_(\$* \-_);_(@_)"/>
    <numFmt numFmtId="181" formatCode="\$#,##0.00000_);[RED]&quot;($&quot;#,##0.00000\)"/>
    <numFmt numFmtId="182" formatCode="\$#,##0_);[RED]&quot;($&quot;#,##0\)"/>
    <numFmt numFmtId="183" formatCode="_-\$* #,##0_-;&quot;-$&quot;* #,##0_-;_-\$* \-_-;_-@_-"/>
    <numFmt numFmtId="184" formatCode="General\ "/>
    <numFmt numFmtId="185" formatCode="_(\$* #,##0.00_);_(\$* \(#,##0.00\);_(\$* \-??_);_(@_)"/>
    <numFmt numFmtId="186" formatCode="\$#,##0.00_);[RED]&quot;($&quot;#,##0.00\)"/>
    <numFmt numFmtId="187" formatCode="_-\$* #,##0.00_-;&quot;-$&quot;* #,##0.00_-;_-\$* \-??_-;_-@_-"/>
    <numFmt numFmtId="188" formatCode="mmm\ dd\ yyyy;;"/>
    <numFmt numFmtId="189" formatCode="0%&quot;  &quot;"/>
    <numFmt numFmtId="190" formatCode="mmmmm"/>
    <numFmt numFmtId="191" formatCode="@\ "/>
    <numFmt numFmtId="192" formatCode="#.##"/>
    <numFmt numFmtId="193" formatCode="\$#,##0_);&quot;($&quot;#,##0\)"/>
    <numFmt numFmtId="194" formatCode="#,##0.0000"/>
    <numFmt numFmtId="195" formatCode="[$-409]#,##0.00_);\(#,##0.00\)"/>
    <numFmt numFmtId="196" formatCode="0.00_)"/>
    <numFmt numFmtId="197" formatCode="0"/>
    <numFmt numFmtId="198" formatCode="0.00%"/>
    <numFmt numFmtId="199" formatCode="#,##0"/>
    <numFmt numFmtId="200" formatCode="0%"/>
    <numFmt numFmtId="201" formatCode="_(* #,##0_);_(* \(#,##0\);_(* \-??_);_(@_)"/>
    <numFmt numFmtId="202" formatCode="yyyy"/>
    <numFmt numFmtId="203" formatCode="__@"/>
    <numFmt numFmtId="204" formatCode="0.0%"/>
    <numFmt numFmtId="205" formatCode="&quot;  &quot;@"/>
    <numFmt numFmtId="206" formatCode="_(* #,##0.00&quot;x  &quot;;_(* \(#,##0.00\);_(* \-??_);_(@_)"/>
    <numFmt numFmtId="207" formatCode="0.00"/>
  </numFmts>
  <fonts count="4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.95"/>
      <color rgb="FF000000"/>
      <name val="Times New Roman"/>
      <family val="0"/>
    </font>
    <font>
      <b val="true"/>
      <sz val="9.95"/>
      <color rgb="FF000000"/>
      <name val="Times New Roman"/>
      <family val="0"/>
    </font>
    <font>
      <sz val="10"/>
      <color rgb="FF000000"/>
      <name val="MS Sans Serif"/>
      <family val="0"/>
    </font>
    <font>
      <b val="true"/>
      <u val="single"/>
      <sz val="9.95"/>
      <color rgb="FF000000"/>
      <name val="Times New Roman"/>
      <family val="0"/>
    </font>
    <font>
      <sz val="10"/>
      <name val="MS Sans Serif"/>
      <family val="0"/>
    </font>
    <font>
      <u val="single"/>
      <sz val="9.95"/>
      <color rgb="FF000000"/>
      <name val="Times New Roman"/>
      <family val="0"/>
    </font>
    <font>
      <sz val="8"/>
      <name val="Helvetica-Narrow"/>
      <family val="0"/>
    </font>
    <font>
      <sz val="7"/>
      <name val="Palatino"/>
      <family val="1"/>
    </font>
    <font>
      <sz val="6"/>
      <color rgb="FF800000"/>
      <name val="Palatino"/>
      <family val="1"/>
    </font>
    <font>
      <sz val="18"/>
      <name val="Helvetica-Black"/>
      <family val="0"/>
    </font>
    <font>
      <i val="true"/>
      <sz val="14"/>
      <name val="Palatino"/>
      <family val="1"/>
    </font>
    <font>
      <u val="single"/>
      <sz val="10"/>
      <color rgb="FF0000FF"/>
      <name val="MS Sans Serif"/>
      <family val="0"/>
    </font>
    <font>
      <sz val="20"/>
      <name val="Letter Gothic (W1)"/>
      <family val="0"/>
    </font>
    <font>
      <sz val="10"/>
      <name val="Courier New"/>
      <family val="0"/>
    </font>
    <font>
      <sz val="8"/>
      <name val="Arial"/>
      <family val="0"/>
    </font>
    <font>
      <sz val="12"/>
      <name val="Times New Roman"/>
      <family val="0"/>
    </font>
    <font>
      <sz val="10"/>
      <name val="Times New Roman"/>
      <family val="0"/>
    </font>
    <font>
      <sz val="8"/>
      <name val="Arial"/>
      <family val="2"/>
    </font>
    <font>
      <sz val="10"/>
      <name val="CG Times (W1)"/>
      <family val="0"/>
    </font>
    <font>
      <sz val="12"/>
      <name val="Arial"/>
      <family val="0"/>
    </font>
    <font>
      <sz val="10"/>
      <name val="ZapfHumnst BT"/>
      <family val="2"/>
    </font>
    <font>
      <sz val="7"/>
      <name val="Arial"/>
      <family val="2"/>
    </font>
    <font>
      <sz val="7"/>
      <name val="Arial"/>
      <family val="0"/>
    </font>
    <font>
      <sz val="10"/>
      <name val="Book Antiqua"/>
      <family val="1"/>
    </font>
    <font>
      <sz val="8"/>
      <name val="Bookman Old Style"/>
      <family val="0"/>
    </font>
    <font>
      <sz val="10"/>
      <name val="Times New Roman"/>
      <family val="1"/>
    </font>
    <font>
      <sz val="8"/>
      <name val="MS Sans Serif"/>
      <family val="0"/>
    </font>
    <font>
      <sz val="10"/>
      <color rgb="FF800000"/>
      <name val="Helvetica-Black"/>
      <family val="0"/>
    </font>
    <font>
      <b val="true"/>
      <sz val="9"/>
      <name val="Palatino"/>
      <family val="1"/>
    </font>
    <font>
      <sz val="9"/>
      <color rgb="FF008080"/>
      <name val="Helvetica-Black"/>
      <family val="0"/>
    </font>
    <font>
      <sz val="9"/>
      <name val="Helvetica-Black"/>
      <family val="0"/>
    </font>
    <font>
      <sz val="7"/>
      <name val="Times New Roman"/>
      <family val="1"/>
    </font>
    <font>
      <u val="single"/>
      <sz val="7"/>
      <name val="Times New Roman"/>
      <family val="1"/>
    </font>
    <font>
      <sz val="7"/>
      <color rgb="FFFFFFFF"/>
      <name val="Times New Roman"/>
      <family val="1"/>
    </font>
    <font>
      <sz val="7"/>
      <color rgb="FF0000FF"/>
      <name val="Times New Roman"/>
      <family val="1"/>
    </font>
    <font>
      <u val="single"/>
      <sz val="10"/>
      <name val="Times New Roman"/>
      <family val="1"/>
    </font>
    <font>
      <b val="true"/>
      <u val="single"/>
      <sz val="10"/>
      <name val="Times New Roman"/>
      <family val="1"/>
    </font>
    <font>
      <b val="true"/>
      <sz val="10"/>
      <name val="Times New Roman"/>
      <family val="1"/>
    </font>
    <font>
      <sz val="10"/>
      <color rgb="FFFFFFFF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80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dotted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1062"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0" fillId="0" borderId="0" applyFont="true" applyBorder="false" applyAlignment="true" applyProtection="false">
      <alignment horizontal="left" vertical="bottom" textRotation="0" wrapText="true" indent="0" shrinkToFit="false"/>
    </xf>
    <xf numFmtId="167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7" fontId="4" fillId="0" borderId="0" applyFont="true" applyBorder="false" applyAlignment="true" applyProtection="false">
      <alignment horizontal="general" vertical="center" textRotation="0" wrapText="false" indent="0" shrinkToFit="false"/>
    </xf>
    <xf numFmtId="167" fontId="4" fillId="0" borderId="0" applyFont="true" applyBorder="false" applyAlignment="true" applyProtection="false">
      <alignment horizontal="general" vertical="center" textRotation="0" wrapText="false" indent="0" shrinkToFit="false"/>
    </xf>
    <xf numFmtId="167" fontId="5" fillId="0" borderId="0" applyFont="true" applyBorder="false" applyAlignment="true" applyProtection="false">
      <alignment horizontal="left" vertical="center" textRotation="0" wrapText="false" indent="0" shrinkToFit="false"/>
    </xf>
    <xf numFmtId="167" fontId="0" fillId="0" borderId="0" applyFont="true" applyBorder="false" applyAlignment="true" applyProtection="false">
      <alignment horizontal="left" vertical="center" textRotation="0" wrapText="false" indent="0" shrinkToFit="false"/>
    </xf>
    <xf numFmtId="167" fontId="4" fillId="0" borderId="0" applyFont="true" applyBorder="false" applyAlignment="true" applyProtection="false">
      <alignment horizontal="general" vertical="center" textRotation="0" wrapText="false" indent="0" shrinkToFit="false"/>
    </xf>
    <xf numFmtId="167" fontId="5" fillId="0" borderId="0" applyFont="true" applyBorder="false" applyAlignment="true" applyProtection="false">
      <alignment horizontal="general" vertical="center" textRotation="0" wrapText="false" indent="0" shrinkToFit="false"/>
    </xf>
    <xf numFmtId="167" fontId="5" fillId="0" borderId="0" applyFont="true" applyBorder="false" applyAlignment="true" applyProtection="false">
      <alignment horizontal="left" vertical="center" textRotation="0" wrapText="false" indent="0" shrinkToFit="false"/>
    </xf>
    <xf numFmtId="167" fontId="5" fillId="0" borderId="0" applyFont="true" applyBorder="false" applyAlignment="true" applyProtection="false">
      <alignment horizontal="left" vertical="center" textRotation="0" wrapText="false" indent="0" shrinkToFit="false"/>
    </xf>
    <xf numFmtId="167" fontId="5" fillId="0" borderId="0" applyFont="true" applyBorder="false" applyAlignment="true" applyProtection="false">
      <alignment horizontal="general" vertical="center" textRotation="0" wrapText="false" indent="0" shrinkToFit="false"/>
    </xf>
    <xf numFmtId="167" fontId="5" fillId="0" borderId="0" applyFont="true" applyBorder="false" applyAlignment="true" applyProtection="false">
      <alignment horizontal="general" vertical="center" textRotation="0" wrapText="false" indent="0" shrinkToFit="false"/>
    </xf>
    <xf numFmtId="167" fontId="5" fillId="0" borderId="0" applyFont="true" applyBorder="false" applyAlignment="true" applyProtection="false">
      <alignment horizontal="left" vertical="center" textRotation="0" wrapText="fals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70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71" fontId="0" fillId="0" borderId="0" applyFont="true" applyBorder="false" applyAlignment="true" applyProtection="false">
      <alignment horizontal="left" vertical="bottom" textRotation="0" wrapText="true" indent="0" shrinkToFit="false"/>
    </xf>
    <xf numFmtId="172" fontId="0" fillId="0" borderId="0" applyFont="true" applyBorder="false" applyAlignment="true" applyProtection="false">
      <alignment horizontal="left" vertical="bottom" textRotation="0" wrapText="true" indent="0" shrinkToFit="false"/>
    </xf>
    <xf numFmtId="173" fontId="0" fillId="0" borderId="0" applyFont="true" applyBorder="false" applyAlignment="true" applyProtection="false">
      <alignment horizontal="left" vertical="bottom" textRotation="0" wrapText="true" indent="0" shrinkToFit="false"/>
    </xf>
    <xf numFmtId="171" fontId="0" fillId="0" borderId="0" applyFont="true" applyBorder="false" applyAlignment="true" applyProtection="false">
      <alignment horizontal="left" vertical="bottom" textRotation="0" wrapText="true" indent="0" shrinkToFit="false"/>
    </xf>
    <xf numFmtId="172" fontId="0" fillId="0" borderId="0" applyFont="true" applyBorder="false" applyAlignment="true" applyProtection="false">
      <alignment horizontal="left" vertical="bottom" textRotation="0" wrapText="true" indent="0" shrinkToFit="false"/>
    </xf>
    <xf numFmtId="173" fontId="0" fillId="0" borderId="0" applyFont="true" applyBorder="false" applyAlignment="true" applyProtection="false">
      <alignment horizontal="left" vertical="bottom" textRotation="0" wrapText="true" indent="0" shrinkToFit="false"/>
    </xf>
    <xf numFmtId="170" fontId="0" fillId="0" borderId="0" applyFont="true" applyBorder="false" applyAlignment="true" applyProtection="false">
      <alignment horizontal="left" vertical="bottom" textRotation="0" wrapText="true" indent="0" shrinkToFit="false"/>
    </xf>
    <xf numFmtId="170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71" fontId="0" fillId="0" borderId="0" applyFont="true" applyBorder="false" applyAlignment="true" applyProtection="false">
      <alignment horizontal="left" vertical="bottom" textRotation="0" wrapText="true" indent="0" shrinkToFit="false"/>
    </xf>
    <xf numFmtId="172" fontId="0" fillId="0" borderId="0" applyFont="true" applyBorder="false" applyAlignment="true" applyProtection="false">
      <alignment horizontal="left" vertical="bottom" textRotation="0" wrapText="true" indent="0" shrinkToFit="false"/>
    </xf>
    <xf numFmtId="173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71" fontId="0" fillId="0" borderId="0" applyFont="true" applyBorder="false" applyAlignment="true" applyProtection="false">
      <alignment horizontal="left" vertical="bottom" textRotation="0" wrapText="true" indent="0" shrinkToFit="false"/>
    </xf>
    <xf numFmtId="172" fontId="0" fillId="0" borderId="0" applyFont="true" applyBorder="false" applyAlignment="true" applyProtection="false">
      <alignment horizontal="left" vertical="bottom" textRotation="0" wrapText="true" indent="0" shrinkToFit="false"/>
    </xf>
    <xf numFmtId="173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7" fontId="0" fillId="0" borderId="0" applyFont="true" applyBorder="false" applyAlignment="true" applyProtection="false">
      <alignment horizontal="left" vertical="center" textRotation="0" wrapText="false" indent="0" shrinkToFit="false"/>
    </xf>
    <xf numFmtId="167" fontId="0" fillId="0" borderId="0" applyFont="true" applyBorder="false" applyAlignment="true" applyProtection="false">
      <alignment horizontal="left" vertical="center" textRotation="0" wrapText="fals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67" fontId="6" fillId="0" borderId="0" applyFont="true" applyBorder="false" applyAlignment="true" applyProtection="false">
      <alignment horizontal="general" vertical="center" textRotation="0" wrapText="false" indent="0" shrinkToFit="false"/>
    </xf>
    <xf numFmtId="167" fontId="6" fillId="0" borderId="0" applyFont="true" applyBorder="false" applyAlignment="true" applyProtection="false">
      <alignment horizontal="general" vertical="center" textRotation="0" wrapText="false" indent="0" shrinkToFit="false"/>
    </xf>
    <xf numFmtId="167" fontId="6" fillId="0" borderId="0" applyFont="true" applyBorder="false" applyAlignment="true" applyProtection="false">
      <alignment horizontal="general" vertical="center" textRotation="0" wrapText="false" indent="0" shrinkToFit="false"/>
    </xf>
    <xf numFmtId="167" fontId="6" fillId="0" borderId="0" applyFont="true" applyBorder="false" applyAlignment="true" applyProtection="false">
      <alignment horizontal="general" vertical="center" textRotation="0" wrapText="false" indent="0" shrinkToFit="false"/>
    </xf>
    <xf numFmtId="167" fontId="6" fillId="0" borderId="0" applyFont="true" applyBorder="false" applyAlignment="true" applyProtection="false">
      <alignment horizontal="general" vertical="center" textRotation="0" wrapText="false" indent="0" shrinkToFit="false"/>
    </xf>
    <xf numFmtId="167" fontId="6" fillId="0" borderId="0" applyFont="true" applyBorder="false" applyAlignment="true" applyProtection="false">
      <alignment horizontal="general" vertical="center" textRotation="0" wrapText="false" indent="0" shrinkToFit="false"/>
    </xf>
    <xf numFmtId="167" fontId="6" fillId="0" borderId="0" applyFont="true" applyBorder="false" applyAlignment="true" applyProtection="false">
      <alignment horizontal="general" vertical="center" textRotation="0" wrapText="false" indent="0" shrinkToFit="false"/>
    </xf>
    <xf numFmtId="167" fontId="6" fillId="0" borderId="0" applyFont="true" applyBorder="false" applyAlignment="true" applyProtection="false">
      <alignment horizontal="general" vertical="center" textRotation="0" wrapText="false" indent="0" shrinkToFit="false"/>
    </xf>
    <xf numFmtId="167" fontId="6" fillId="0" borderId="0" applyFont="true" applyBorder="false" applyAlignment="true" applyProtection="false">
      <alignment horizontal="general" vertical="center" textRotation="0" wrapText="false" indent="0" shrinkToFit="false"/>
    </xf>
    <xf numFmtId="167" fontId="6" fillId="0" borderId="0" applyFont="true" applyBorder="false" applyAlignment="true" applyProtection="false">
      <alignment horizontal="general" vertical="center" textRotation="0" wrapText="false" indent="0" shrinkToFit="false"/>
    </xf>
    <xf numFmtId="167" fontId="0" fillId="0" borderId="0" applyFont="true" applyBorder="false" applyAlignment="true" applyProtection="false">
      <alignment horizontal="general" vertical="center" textRotation="0" wrapText="false" indent="0" shrinkToFit="false"/>
    </xf>
    <xf numFmtId="167" fontId="0" fillId="0" borderId="0" applyFont="true" applyBorder="false" applyAlignment="true" applyProtection="false">
      <alignment horizontal="general" vertical="center" textRotation="0" wrapText="fals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6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7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6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67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6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6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6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8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9" fontId="0" fillId="0" borderId="0" applyFont="true" applyBorder="false" applyAlignment="true" applyProtection="false">
      <alignment horizontal="left" vertical="bottom" textRotation="0" wrapText="true" indent="0" shrinkToFit="false"/>
    </xf>
    <xf numFmtId="179" fontId="0" fillId="0" borderId="0" applyFont="true" applyBorder="false" applyAlignment="true" applyProtection="false">
      <alignment horizontal="left" vertical="bottom" textRotation="0" wrapText="true" indent="0" shrinkToFit="false"/>
    </xf>
    <xf numFmtId="178" fontId="0" fillId="0" borderId="0" applyFont="true" applyBorder="false" applyAlignment="true" applyProtection="false">
      <alignment horizontal="left" vertical="bottom" textRotation="0" wrapText="true" indent="0" shrinkToFit="false"/>
    </xf>
    <xf numFmtId="178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9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6" fontId="0" fillId="0" borderId="0" applyFont="true" applyBorder="false" applyAlignment="true" applyProtection="false">
      <alignment horizontal="left" vertical="bottom" textRotation="0" wrapText="true" indent="0" shrinkToFit="false"/>
    </xf>
    <xf numFmtId="176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6" fontId="0" fillId="0" borderId="0" applyFont="true" applyBorder="false" applyAlignment="true" applyProtection="false">
      <alignment horizontal="left" vertical="bottom" textRotation="0" wrapText="true" indent="0" shrinkToFit="false"/>
    </xf>
    <xf numFmtId="176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67" fontId="0" fillId="0" borderId="0" applyFont="true" applyBorder="false" applyAlignment="true" applyProtection="false">
      <alignment horizontal="general" vertical="center" textRotation="0" wrapText="false" indent="0" shrinkToFit="false"/>
    </xf>
    <xf numFmtId="167" fontId="0" fillId="0" borderId="0" applyFont="true" applyBorder="false" applyAlignment="true" applyProtection="false">
      <alignment horizontal="general" vertical="center" textRotation="0" wrapText="fals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6" fontId="0" fillId="0" borderId="0" applyFont="true" applyBorder="false" applyAlignment="true" applyProtection="false">
      <alignment horizontal="left" vertical="bottom" textRotation="0" wrapText="true" indent="0" shrinkToFit="false"/>
    </xf>
    <xf numFmtId="176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67" fontId="0" fillId="0" borderId="0" applyFont="true" applyBorder="false" applyAlignment="true" applyProtection="false">
      <alignment horizontal="left" vertical="bottom" textRotation="0" wrapText="true" indent="0" shrinkToFit="false"/>
    </xf>
    <xf numFmtId="167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76" fontId="4" fillId="0" borderId="0" applyFont="true" applyBorder="false" applyAlignment="true" applyProtection="false">
      <alignment horizontal="general" vertical="center" textRotation="0" wrapText="false" indent="0" shrinkToFit="false"/>
    </xf>
    <xf numFmtId="176" fontId="4" fillId="0" borderId="0" applyFont="true" applyBorder="false" applyAlignment="true" applyProtection="false">
      <alignment horizontal="general" vertical="center" textRotation="0" wrapText="false" indent="0" shrinkToFit="false"/>
    </xf>
    <xf numFmtId="167" fontId="7" fillId="0" borderId="0" applyFont="true" applyBorder="false" applyAlignment="true" applyProtection="false">
      <alignment horizontal="right" vertical="center" textRotation="0" wrapText="false" indent="0" shrinkToFit="false"/>
    </xf>
    <xf numFmtId="167" fontId="0" fillId="0" borderId="0" applyFont="true" applyBorder="false" applyAlignment="true" applyProtection="false">
      <alignment horizontal="right" vertical="center" textRotation="0" wrapText="false" indent="0" shrinkToFit="false"/>
    </xf>
    <xf numFmtId="176" fontId="4" fillId="0" borderId="0" applyFont="true" applyBorder="false" applyAlignment="true" applyProtection="false">
      <alignment horizontal="general" vertical="center" textRotation="0" wrapText="false" indent="0" shrinkToFit="false"/>
    </xf>
    <xf numFmtId="167" fontId="7" fillId="0" borderId="0" applyFont="true" applyBorder="false" applyAlignment="true" applyProtection="false">
      <alignment horizontal="left" vertical="center" textRotation="0" wrapText="false" indent="0" shrinkToFit="false"/>
    </xf>
    <xf numFmtId="181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81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81" fontId="8" fillId="0" borderId="0" applyFont="true" applyBorder="false" applyAlignment="true" applyProtection="false">
      <alignment horizontal="general" vertical="center" textRotation="0" wrapText="false" indent="0" shrinkToFit="false"/>
    </xf>
    <xf numFmtId="181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81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81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67" fontId="7" fillId="0" borderId="0" applyFont="true" applyBorder="false" applyAlignment="true" applyProtection="false">
      <alignment horizontal="right" vertical="center" textRotation="0" wrapText="false" indent="0" shrinkToFit="false"/>
    </xf>
    <xf numFmtId="167" fontId="7" fillId="0" borderId="0" applyFont="true" applyBorder="false" applyAlignment="true" applyProtection="false">
      <alignment horizontal="right" vertical="center" textRotation="0" wrapText="false" indent="0" shrinkToFit="false"/>
    </xf>
    <xf numFmtId="167" fontId="7" fillId="0" borderId="0" applyFont="true" applyBorder="false" applyAlignment="true" applyProtection="false">
      <alignment horizontal="left" vertical="center" textRotation="0" wrapText="false" indent="0" shrinkToFit="false"/>
    </xf>
    <xf numFmtId="167" fontId="7" fillId="0" borderId="0" applyFont="true" applyBorder="false" applyAlignment="true" applyProtection="false">
      <alignment horizontal="left" vertical="center" textRotation="0" wrapText="false" indent="0" shrinkToFit="false"/>
    </xf>
    <xf numFmtId="167" fontId="7" fillId="0" borderId="0" applyFont="true" applyBorder="false" applyAlignment="true" applyProtection="false">
      <alignment horizontal="right" vertical="center" textRotation="0" wrapText="false" indent="0" shrinkToFit="false"/>
    </xf>
    <xf numFmtId="181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81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81" fontId="8" fillId="0" borderId="0" applyFont="true" applyBorder="false" applyAlignment="true" applyProtection="false">
      <alignment horizontal="general" vertical="center" textRotation="0" wrapText="false" indent="0" shrinkToFit="false"/>
    </xf>
    <xf numFmtId="181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81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81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81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81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3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4" fontId="0" fillId="0" borderId="0" applyFont="true" applyBorder="false" applyAlignment="true" applyProtection="false">
      <alignment horizontal="left" vertical="bottom" textRotation="0" wrapText="true" indent="0" shrinkToFit="false"/>
    </xf>
    <xf numFmtId="184" fontId="0" fillId="0" borderId="0" applyFont="true" applyBorder="false" applyAlignment="true" applyProtection="false">
      <alignment horizontal="left" vertical="bottom" textRotation="0" wrapText="true" indent="0" shrinkToFit="false"/>
    </xf>
    <xf numFmtId="183" fontId="0" fillId="0" borderId="0" applyFont="true" applyBorder="false" applyAlignment="true" applyProtection="false">
      <alignment horizontal="left" vertical="bottom" textRotation="0" wrapText="true" indent="0" shrinkToFit="false"/>
    </xf>
    <xf numFmtId="183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4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4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67" fontId="9" fillId="0" borderId="0" applyFont="true" applyBorder="false" applyAlignment="true" applyProtection="false">
      <alignment horizontal="right" vertical="center" textRotation="0" wrapText="false" indent="0" shrinkToFit="false"/>
    </xf>
    <xf numFmtId="167" fontId="0" fillId="0" borderId="0" applyFont="true" applyBorder="false" applyAlignment="true" applyProtection="false">
      <alignment horizontal="right" vertical="center" textRotation="0" wrapText="fals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1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81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67" fontId="7" fillId="0" borderId="0" applyFont="true" applyBorder="false" applyAlignment="true" applyProtection="false">
      <alignment horizontal="left" vertical="center" textRotation="0" wrapText="false" indent="0" shrinkToFit="false"/>
    </xf>
    <xf numFmtId="167" fontId="0" fillId="0" borderId="0" applyFont="true" applyBorder="false" applyAlignment="true" applyProtection="false">
      <alignment horizontal="left" vertical="center" textRotation="0" wrapText="false" indent="0" shrinkToFit="false"/>
    </xf>
    <xf numFmtId="167" fontId="7" fillId="0" borderId="0" applyFont="true" applyBorder="false" applyAlignment="true" applyProtection="false">
      <alignment horizontal="left" vertical="center" textRotation="0" wrapText="false" indent="0" shrinkToFit="false"/>
    </xf>
    <xf numFmtId="167" fontId="0" fillId="0" borderId="0" applyFont="true" applyBorder="false" applyAlignment="true" applyProtection="false">
      <alignment horizontal="left" vertical="center" textRotation="0" wrapText="false" indent="0" shrinkToFit="false"/>
    </xf>
    <xf numFmtId="167" fontId="5" fillId="0" borderId="0" applyFont="true" applyBorder="false" applyAlignment="true" applyProtection="false">
      <alignment horizontal="general" vertical="center" textRotation="0" wrapText="false" indent="0" shrinkToFit="false"/>
    </xf>
    <xf numFmtId="167" fontId="0" fillId="0" borderId="0" applyFont="true" applyBorder="false" applyAlignment="true" applyProtection="false">
      <alignment horizontal="general" vertical="center" textRotation="0" wrapText="false" indent="0" shrinkToFit="false"/>
    </xf>
    <xf numFmtId="167" fontId="7" fillId="0" borderId="0" applyFont="true" applyBorder="false" applyAlignment="true" applyProtection="false">
      <alignment horizontal="left" vertical="center" textRotation="0" wrapText="false" indent="0" shrinkToFit="false"/>
    </xf>
    <xf numFmtId="167" fontId="0" fillId="0" borderId="0" applyFont="true" applyBorder="false" applyAlignment="true" applyProtection="false">
      <alignment horizontal="left" vertical="center" textRotation="0" wrapText="false" indent="0" shrinkToFit="false"/>
    </xf>
    <xf numFmtId="167" fontId="5" fillId="0" borderId="0" applyFont="true" applyBorder="false" applyAlignment="true" applyProtection="false">
      <alignment horizontal="left" vertical="center" textRotation="0" wrapText="false" indent="0" shrinkToFit="false"/>
    </xf>
    <xf numFmtId="167" fontId="5" fillId="0" borderId="0" applyFont="true" applyBorder="false" applyAlignment="true" applyProtection="false">
      <alignment horizontal="general" vertical="center" textRotation="0" wrapText="false" indent="0" shrinkToFit="false"/>
    </xf>
    <xf numFmtId="167" fontId="5" fillId="0" borderId="0" applyFont="true" applyBorder="false" applyAlignment="true" applyProtection="false">
      <alignment horizontal="general" vertical="center" textRotation="0" wrapText="false" indent="0" shrinkToFit="false"/>
    </xf>
    <xf numFmtId="167" fontId="5" fillId="0" borderId="0" applyFont="true" applyBorder="false" applyAlignment="true" applyProtection="false">
      <alignment horizontal="left" vertical="center" textRotation="0" wrapText="false" indent="0" shrinkToFit="false"/>
    </xf>
    <xf numFmtId="167" fontId="5" fillId="0" borderId="0" applyFont="true" applyBorder="false" applyAlignment="true" applyProtection="false">
      <alignment horizontal="left" vertical="center" textRotation="0" wrapText="false" indent="0" shrinkToFit="false"/>
    </xf>
    <xf numFmtId="167" fontId="5" fillId="0" borderId="0" applyFont="true" applyBorder="false" applyAlignment="true" applyProtection="false">
      <alignment horizontal="general" vertical="center" textRotation="0" wrapText="fals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67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7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8" fontId="0" fillId="0" borderId="0" applyFont="true" applyBorder="false" applyAlignment="true" applyProtection="false">
      <alignment horizontal="left" vertical="bottom" textRotation="0" wrapText="true" indent="0" shrinkToFit="false"/>
    </xf>
    <xf numFmtId="189" fontId="0" fillId="0" borderId="0" applyFont="true" applyBorder="false" applyAlignment="true" applyProtection="false">
      <alignment horizontal="left" vertical="bottom" textRotation="0" wrapText="true" indent="0" shrinkToFit="false"/>
    </xf>
    <xf numFmtId="171" fontId="0" fillId="0" borderId="0" applyFont="true" applyBorder="false" applyAlignment="true" applyProtection="false">
      <alignment horizontal="left" vertical="bottom" textRotation="0" wrapText="true" indent="0" shrinkToFit="false"/>
    </xf>
    <xf numFmtId="188" fontId="0" fillId="0" borderId="0" applyFont="true" applyBorder="false" applyAlignment="true" applyProtection="false">
      <alignment horizontal="left" vertical="bottom" textRotation="0" wrapText="true" indent="0" shrinkToFit="false"/>
    </xf>
    <xf numFmtId="189" fontId="0" fillId="0" borderId="0" applyFont="true" applyBorder="false" applyAlignment="true" applyProtection="false">
      <alignment horizontal="left" vertical="bottom" textRotation="0" wrapText="true" indent="0" shrinkToFit="false"/>
    </xf>
    <xf numFmtId="171" fontId="0" fillId="0" borderId="0" applyFont="true" applyBorder="false" applyAlignment="true" applyProtection="false">
      <alignment horizontal="left" vertical="bottom" textRotation="0" wrapText="true" indent="0" shrinkToFit="false"/>
    </xf>
    <xf numFmtId="187" fontId="0" fillId="0" borderId="0" applyFont="true" applyBorder="false" applyAlignment="true" applyProtection="false">
      <alignment horizontal="left" vertical="bottom" textRotation="0" wrapText="true" indent="0" shrinkToFit="false"/>
    </xf>
    <xf numFmtId="187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8" fontId="0" fillId="0" borderId="0" applyFont="true" applyBorder="false" applyAlignment="true" applyProtection="false">
      <alignment horizontal="left" vertical="bottom" textRotation="0" wrapText="true" indent="0" shrinkToFit="false"/>
    </xf>
    <xf numFmtId="189" fontId="0" fillId="0" borderId="0" applyFont="true" applyBorder="false" applyAlignment="true" applyProtection="false">
      <alignment horizontal="left" vertical="bottom" textRotation="0" wrapText="true" indent="0" shrinkToFit="false"/>
    </xf>
    <xf numFmtId="171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90" fontId="0" fillId="0" borderId="0" applyFont="true" applyBorder="false" applyAlignment="true" applyProtection="false">
      <alignment horizontal="left" vertical="bottom" textRotation="0" wrapText="true" indent="0" shrinkToFit="false"/>
    </xf>
    <xf numFmtId="191" fontId="0" fillId="0" borderId="0" applyFont="true" applyBorder="false" applyAlignment="true" applyProtection="false">
      <alignment horizontal="left" vertical="bottom" textRotation="0" wrapText="true" indent="0" shrinkToFit="false"/>
    </xf>
    <xf numFmtId="192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67" fontId="9" fillId="0" borderId="0" applyFont="true" applyBorder="false" applyAlignment="true" applyProtection="false">
      <alignment horizontal="left" vertical="center" textRotation="0" wrapText="false" indent="0" shrinkToFit="false"/>
    </xf>
    <xf numFmtId="167" fontId="0" fillId="0" borderId="0" applyFont="true" applyBorder="false" applyAlignment="true" applyProtection="false">
      <alignment horizontal="left" vertical="center" textRotation="0" wrapText="fals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93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67" fontId="0" fillId="0" borderId="0" applyFont="true" applyBorder="false" applyAlignment="true" applyProtection="false">
      <alignment horizontal="center" vertical="center" textRotation="0" wrapText="false" indent="0" shrinkToFit="false"/>
    </xf>
    <xf numFmtId="167" fontId="0" fillId="0" borderId="0" applyFont="true" applyBorder="false" applyAlignment="true" applyProtection="false">
      <alignment horizontal="center" vertical="center" textRotation="0" wrapText="fals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67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applyFont="true" applyBorder="true" applyAlignment="true" applyProtection="false">
      <alignment horizontal="left" vertical="bottom" textRotation="0" wrapText="true" indent="0" shrinkToFit="false"/>
    </xf>
    <xf numFmtId="167" fontId="11" fillId="0" borderId="0" applyFont="true" applyBorder="false" applyAlignment="true" applyProtection="false">
      <alignment horizontal="left" vertical="bottom" textRotation="0" wrapText="false" indent="0" shrinkToFit="false"/>
    </xf>
    <xf numFmtId="167" fontId="0" fillId="0" borderId="0" applyFont="true" applyBorder="false" applyAlignment="true" applyProtection="false">
      <alignment horizontal="left" vertical="bottom" textRotation="0" wrapText="true" indent="0" shrinkToFit="false"/>
    </xf>
    <xf numFmtId="167" fontId="12" fillId="0" borderId="0" applyFont="true" applyBorder="true" applyAlignment="true" applyProtection="false">
      <alignment horizontal="right" vertical="bottom" textRotation="0" wrapText="false" indent="0" shrinkToFit="false"/>
    </xf>
    <xf numFmtId="167" fontId="13" fillId="0" borderId="0" applyFont="true" applyBorder="true" applyAlignment="true" applyProtection="false">
      <alignment horizontal="left" vertical="bottom" textRotation="0" wrapText="false" indent="0" shrinkToFit="false"/>
    </xf>
    <xf numFmtId="167" fontId="14" fillId="0" borderId="0" applyFont="true" applyBorder="true" applyAlignment="true" applyProtection="false">
      <alignment horizontal="left" vertical="bottom" textRotation="0" wrapText="false" indent="0" shrinkToFit="false"/>
    </xf>
    <xf numFmtId="164" fontId="15" fillId="0" borderId="0" applyFont="true" applyBorder="false" applyAlignment="true" applyProtection="false">
      <alignment horizontal="left" vertical="bottom" textRotation="0" wrapText="true" indent="0" shrinkToFit="false"/>
    </xf>
    <xf numFmtId="164" fontId="15" fillId="0" borderId="0" applyFont="true" applyBorder="false" applyAlignment="true" applyProtection="false">
      <alignment horizontal="left" vertical="bottom" textRotation="0" wrapText="true" indent="0" shrinkToFit="false"/>
    </xf>
    <xf numFmtId="167" fontId="0" fillId="0" borderId="0" applyFont="true" applyBorder="false" applyAlignment="true" applyProtection="false">
      <alignment horizontal="left" vertical="bottom" textRotation="0" wrapText="true" indent="0" shrinkToFit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applyFont="true" applyBorder="false" applyAlignment="true" applyProtection="false">
      <alignment horizontal="left" vertical="bottom" textRotation="0" wrapText="true" indent="0" shrinkToFit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3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left" vertical="bottom" textRotation="0" wrapText="true" indent="0" shrinkToFit="false"/>
    </xf>
    <xf numFmtId="167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left" vertical="bottom" textRotation="0" wrapText="true" indent="0" shrinkToFit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left" vertical="bottom" textRotation="0" wrapText="true" indent="0" shrinkToFit="false"/>
    </xf>
    <xf numFmtId="164" fontId="0" fillId="0" borderId="0" applyFont="true" applyBorder="false" applyAlignment="true" applyProtection="false">
      <alignment horizontal="left" vertical="bottom" textRotation="0" wrapText="true" indent="0" shrinkToFit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7" fontId="31" fillId="0" borderId="0" applyFont="true" applyBorder="true" applyAlignment="true" applyProtection="false">
      <alignment horizontal="right" vertical="center" textRotation="0" wrapText="false" indent="0" shrinkToFit="false"/>
    </xf>
    <xf numFmtId="198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4" fillId="0" borderId="0" applyFont="true" applyBorder="false" applyAlignment="true" applyProtection="false">
      <alignment horizontal="general" vertical="center" textRotation="0" wrapText="false" indent="0" shrinkToFit="false"/>
    </xf>
    <xf numFmtId="199" fontId="4" fillId="0" borderId="0" applyFont="true" applyBorder="false" applyAlignment="true" applyProtection="false">
      <alignment horizontal="general" vertical="center" textRotation="0" wrapText="false" indent="0" shrinkToFit="false"/>
    </xf>
    <xf numFmtId="167" fontId="7" fillId="0" borderId="0" applyFont="true" applyBorder="false" applyAlignment="true" applyProtection="false">
      <alignment horizontal="left" vertical="center" textRotation="0" wrapText="false" indent="0" shrinkToFit="false"/>
    </xf>
    <xf numFmtId="167" fontId="0" fillId="0" borderId="0" applyFont="true" applyBorder="false" applyAlignment="true" applyProtection="false">
      <alignment horizontal="left" vertical="center" textRotation="0" wrapText="false" indent="0" shrinkToFit="false"/>
    </xf>
    <xf numFmtId="199" fontId="4" fillId="0" borderId="0" applyFont="true" applyBorder="false" applyAlignment="true" applyProtection="false">
      <alignment horizontal="general" vertical="center" textRotation="0" wrapText="false" indent="0" shrinkToFit="false"/>
    </xf>
    <xf numFmtId="167" fontId="7" fillId="0" borderId="0" applyFont="true" applyBorder="false" applyAlignment="true" applyProtection="false">
      <alignment horizontal="right" vertical="center" textRotation="0" wrapText="false" indent="0" shrinkToFit="false"/>
    </xf>
    <xf numFmtId="167" fontId="0" fillId="0" borderId="0" applyFont="true" applyBorder="false" applyAlignment="true" applyProtection="false">
      <alignment horizontal="left" vertical="center" textRotation="0" wrapText="false" indent="0" shrinkToFit="false"/>
    </xf>
    <xf numFmtId="167" fontId="0" fillId="0" borderId="0" applyFont="true" applyBorder="false" applyAlignment="true" applyProtection="false">
      <alignment horizontal="left" vertical="center" textRotation="0" wrapText="false" indent="0" shrinkToFit="false"/>
    </xf>
    <xf numFmtId="167" fontId="0" fillId="0" borderId="0" applyFont="true" applyBorder="false" applyAlignment="true" applyProtection="false">
      <alignment horizontal="left" vertical="center" textRotation="0" wrapText="false" indent="0" shrinkToFit="false"/>
    </xf>
    <xf numFmtId="167" fontId="0" fillId="0" borderId="0" applyFont="true" applyBorder="false" applyAlignment="true" applyProtection="false">
      <alignment horizontal="left" vertical="center" textRotation="0" wrapText="false" indent="0" shrinkToFit="false"/>
    </xf>
    <xf numFmtId="167" fontId="0" fillId="0" borderId="0" applyFont="true" applyBorder="false" applyAlignment="true" applyProtection="false">
      <alignment horizontal="left" vertical="center" textRotation="0" wrapText="false" indent="0" shrinkToFit="false"/>
    </xf>
    <xf numFmtId="167" fontId="0" fillId="0" borderId="0" applyFont="true" applyBorder="false" applyAlignment="true" applyProtection="false">
      <alignment horizontal="left" vertical="center" textRotation="0" wrapText="false" indent="0" shrinkToFit="false"/>
    </xf>
    <xf numFmtId="167" fontId="7" fillId="0" borderId="0" applyFont="true" applyBorder="false" applyAlignment="true" applyProtection="false">
      <alignment horizontal="left" vertical="center" textRotation="0" wrapText="false" indent="0" shrinkToFit="false"/>
    </xf>
    <xf numFmtId="167" fontId="7" fillId="0" borderId="0" applyFont="true" applyBorder="false" applyAlignment="true" applyProtection="false">
      <alignment horizontal="left" vertical="center" textRotation="0" wrapText="false" indent="0" shrinkToFit="false"/>
    </xf>
    <xf numFmtId="167" fontId="7" fillId="0" borderId="0" applyFont="true" applyBorder="false" applyAlignment="true" applyProtection="false">
      <alignment horizontal="right" vertical="center" textRotation="0" wrapText="false" indent="0" shrinkToFit="false"/>
    </xf>
    <xf numFmtId="167" fontId="7" fillId="0" borderId="0" applyFont="true" applyBorder="false" applyAlignment="true" applyProtection="false">
      <alignment horizontal="right" vertical="center" textRotation="0" wrapText="false" indent="0" shrinkToFit="false"/>
    </xf>
    <xf numFmtId="167" fontId="7" fillId="0" borderId="0" applyFont="true" applyBorder="false" applyAlignment="true" applyProtection="false">
      <alignment horizontal="left" vertical="center" textRotation="0" wrapText="false" indent="0" shrinkToFit="false"/>
    </xf>
    <xf numFmtId="167" fontId="0" fillId="0" borderId="0" applyFont="true" applyBorder="false" applyAlignment="true" applyProtection="false">
      <alignment horizontal="left" vertical="center" textRotation="0" wrapText="false" indent="0" shrinkToFit="false"/>
    </xf>
    <xf numFmtId="167" fontId="0" fillId="0" borderId="0" applyFont="true" applyBorder="false" applyAlignment="true" applyProtection="false">
      <alignment horizontal="left" vertical="center" textRotation="0" wrapText="false" indent="0" shrinkToFit="false"/>
    </xf>
    <xf numFmtId="167" fontId="0" fillId="0" borderId="0" applyFont="true" applyBorder="false" applyAlignment="true" applyProtection="false">
      <alignment horizontal="left" vertical="center" textRotation="0" wrapText="false" indent="0" shrinkToFit="false"/>
    </xf>
    <xf numFmtId="167" fontId="0" fillId="0" borderId="0" applyFont="true" applyBorder="false" applyAlignment="true" applyProtection="false">
      <alignment horizontal="left" vertical="center" textRotation="0" wrapText="false" indent="0" shrinkToFit="false"/>
    </xf>
    <xf numFmtId="167" fontId="0" fillId="0" borderId="0" applyFont="true" applyBorder="false" applyAlignment="true" applyProtection="false">
      <alignment horizontal="left" vertical="center" textRotation="0" wrapText="false" indent="0" shrinkToFit="false"/>
    </xf>
    <xf numFmtId="167" fontId="0" fillId="0" borderId="0" applyFont="true" applyBorder="false" applyAlignment="true" applyProtection="false">
      <alignment horizontal="left" vertical="center" textRotation="0" wrapText="false" indent="0" shrinkToFit="false"/>
    </xf>
    <xf numFmtId="167" fontId="0" fillId="0" borderId="0" applyFont="true" applyBorder="false" applyAlignment="true" applyProtection="false">
      <alignment horizontal="left" vertical="center" textRotation="0" wrapText="false" indent="0" shrinkToFit="false"/>
    </xf>
    <xf numFmtId="167" fontId="0" fillId="0" borderId="0" applyFont="true" applyBorder="false" applyAlignment="true" applyProtection="false">
      <alignment horizontal="left" vertical="center" textRotation="0" wrapText="false" indent="0" shrinkToFit="false"/>
    </xf>
    <xf numFmtId="167" fontId="0" fillId="0" borderId="0" applyFont="true" applyBorder="false" applyAlignment="true" applyProtection="false">
      <alignment horizontal="left" vertical="bottom" textRotation="0" wrapText="true" indent="0" shrinkToFit="false"/>
    </xf>
    <xf numFmtId="167" fontId="0" fillId="0" borderId="0" applyFont="true" applyBorder="false" applyAlignment="true" applyProtection="false">
      <alignment horizontal="general" vertical="center" textRotation="0" wrapText="false" indent="0" shrinkToFit="false"/>
    </xf>
    <xf numFmtId="167" fontId="0" fillId="0" borderId="0" applyFont="true" applyBorder="false" applyAlignment="true" applyProtection="false">
      <alignment horizontal="general" vertical="center" textRotation="0" wrapText="false" indent="0" shrinkToFit="false"/>
    </xf>
    <xf numFmtId="167" fontId="0" fillId="0" borderId="0" applyFont="true" applyBorder="false" applyAlignment="true" applyProtection="false">
      <alignment horizontal="general" vertical="center" textRotation="0" wrapText="false" indent="0" shrinkToFit="false"/>
    </xf>
    <xf numFmtId="167" fontId="0" fillId="0" borderId="0" applyFont="true" applyBorder="false" applyAlignment="true" applyProtection="false">
      <alignment horizontal="general" vertical="center" textRotation="0" wrapText="false" indent="0" shrinkToFit="false"/>
    </xf>
    <xf numFmtId="167" fontId="0" fillId="0" borderId="0" applyFont="true" applyBorder="false" applyAlignment="true" applyProtection="false">
      <alignment horizontal="left" vertical="center" textRotation="0" wrapText="false" indent="0" shrinkToFit="false"/>
    </xf>
    <xf numFmtId="167" fontId="0" fillId="0" borderId="0" applyFont="true" applyBorder="false" applyAlignment="true" applyProtection="false">
      <alignment horizontal="left" vertical="center" textRotation="0" wrapText="false" indent="0" shrinkToFit="false"/>
    </xf>
    <xf numFmtId="200" fontId="0" fillId="0" borderId="0" applyFont="true" applyBorder="false" applyAlignment="true" applyProtection="false">
      <alignment horizontal="left" vertical="bottom" textRotation="0" wrapText="true" indent="0" shrinkToFit="false"/>
    </xf>
    <xf numFmtId="167" fontId="32" fillId="0" borderId="0" applyFont="true" applyBorder="false" applyAlignment="true" applyProtection="false">
      <alignment horizontal="general" vertical="center" textRotation="0" wrapText="false" indent="0" shrinkToFit="false"/>
    </xf>
    <xf numFmtId="167" fontId="32" fillId="0" borderId="0" applyFont="true" applyBorder="false" applyAlignment="true" applyProtection="false">
      <alignment horizontal="right" vertical="center" textRotation="0" wrapText="false" indent="0" shrinkToFit="false"/>
    </xf>
    <xf numFmtId="167" fontId="33" fillId="3" borderId="0" applyFont="true" applyBorder="false" applyAlignment="true" applyProtection="false">
      <alignment horizontal="center" vertical="center" textRotation="0" wrapText="false" indent="0" shrinkToFit="false"/>
    </xf>
    <xf numFmtId="167" fontId="33" fillId="4" borderId="0" applyFont="true" applyBorder="false" applyAlignment="true" applyProtection="false">
      <alignment horizontal="center" vertical="center" textRotation="0" wrapText="false" indent="0" shrinkToFit="false"/>
    </xf>
    <xf numFmtId="167" fontId="34" fillId="0" borderId="0" applyFont="true" applyBorder="false" applyAlignment="true" applyProtection="false">
      <alignment horizontal="left" vertical="bottom" textRotation="0" wrapText="false" indent="0" shrinkToFit="false"/>
    </xf>
    <xf numFmtId="167" fontId="11" fillId="0" borderId="0" applyFont="true" applyBorder="false" applyAlignment="true" applyProtection="false">
      <alignment horizontal="left" vertical="top" textRotation="0" wrapText="false" indent="0" shrinkToFit="false"/>
    </xf>
  </cellStyleXfs>
  <cellXfs count="72">
    <xf numFmtId="164" fontId="0" fillId="0" borderId="0" xfId="0" applyFont="false" applyBorder="false" applyAlignment="false" applyProtection="false">
      <alignment horizontal="left" vertical="bottom" textRotation="0" wrapText="true" indent="0" shrinkToFit="false"/>
      <protection locked="true" hidden="false"/>
    </xf>
    <xf numFmtId="167" fontId="2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201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1" fontId="3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02" fontId="3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3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3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0" fontId="3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3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3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203" fontId="3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8" fontId="3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2" fontId="3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04" fontId="3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205" fontId="3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8" fontId="3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3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0" fontId="3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0" fontId="3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3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3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2" fontId="3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202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3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35" fillId="0" borderId="0" xfId="89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1" fontId="3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201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3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3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0" fontId="3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3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3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0" fontId="2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3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3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4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29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04" fontId="2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7" fontId="2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98" fontId="2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200" fontId="2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left" vertical="bottom" textRotation="0" wrapText="true" indent="0" shrinkToFit="false"/>
      <protection locked="true" hidden="false"/>
    </xf>
    <xf numFmtId="164" fontId="40" fillId="0" borderId="0" xfId="0" applyFont="true" applyBorder="false" applyAlignment="false" applyProtection="false">
      <alignment horizontal="left" vertical="bottom" textRotation="0" wrapText="true" indent="0" shrinkToFit="false"/>
      <protection locked="true" hidden="false"/>
    </xf>
    <xf numFmtId="164" fontId="29" fillId="0" borderId="0" xfId="0" applyFont="true" applyBorder="false" applyAlignment="false" applyProtection="false">
      <alignment horizontal="left" vertical="bottom" textRotation="0" wrapText="true" indent="0" shrinkToFit="false"/>
      <protection locked="true" hidden="false"/>
    </xf>
    <xf numFmtId="164" fontId="29" fillId="0" borderId="0" xfId="0" applyFont="true" applyBorder="false" applyAlignment="false" applyProtection="false">
      <alignment horizontal="left" vertical="bottom" textRotation="0" wrapText="true" indent="0" shrinkToFit="false"/>
      <protection locked="true" hidden="false"/>
    </xf>
    <xf numFmtId="168" fontId="41" fillId="0" borderId="0" xfId="0" applyFont="true" applyBorder="true" applyAlignment="false" applyProtection="false">
      <alignment horizontal="left" vertical="bottom" textRotation="0" wrapText="true" indent="0" shrinkToFit="false"/>
      <protection locked="true" hidden="false"/>
    </xf>
    <xf numFmtId="164" fontId="4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5" borderId="0" xfId="0" applyFont="true" applyBorder="false" applyAlignment="false" applyProtection="false">
      <alignment horizontal="left" vertical="bottom" textRotation="0" wrapText="true" indent="0" shrinkToFit="false"/>
      <protection locked="true" hidden="false"/>
    </xf>
    <xf numFmtId="167" fontId="4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104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_Archer TD 1000MW 05-15-00" xfId="20"/>
    <cellStyle name="_El Dorado - 0100 v2" xfId="21"/>
    <cellStyle name="_El Dorado - 0100 v6" xfId="22"/>
    <cellStyle name="_El Dorado - Bank Version 1-15" xfId="23"/>
    <cellStyle name="_El Dorado 0101 v1 early ops test" xfId="24"/>
    <cellStyle name="_El Dorado 1000 v8" xfId="25"/>
    <cellStyle name="_El Dorado 1100 v1" xfId="26"/>
    <cellStyle name="_El Dorado 3-15" xfId="27"/>
    <cellStyle name="_El Dorado 3-19" xfId="28"/>
    <cellStyle name="_El Dorado 3-29" xfId="29"/>
    <cellStyle name="_El Dorado Project Model 0900 v2" xfId="30"/>
    <cellStyle name="_El_Do_Gila_2x2000MW_CC_101100_partcov4_17%_100%const" xfId="31"/>
    <cellStyle name="_Gila River - Bank Version 12-16" xfId="32"/>
    <cellStyle name="_Gila River 062600 v1" xfId="33"/>
    <cellStyle name="_Gila River 2-13.xls Chart 1149" xfId="34"/>
    <cellStyle name="_Illinois 111100 v1" xfId="35"/>
    <cellStyle name="_Loan Draw Schedule" xfId="36"/>
    <cellStyle name="_Oneta 052200 v1" xfId="37"/>
    <cellStyle name="_Oneta 061300" xfId="38"/>
    <cellStyle name="_Project Model Form Links" xfId="39"/>
    <cellStyle name="_TECO Combined Return Analysis NEW 01-23-01" xfId="40"/>
    <cellStyle name="_TIE Consolidated 09-18-00 c2 Teco" xfId="41"/>
    <cellStyle name="_West Michigan 0800 v1 test" xfId="42"/>
    <cellStyle name="Comma 0" xfId="43"/>
    <cellStyle name="Comma 2" xfId="44"/>
    <cellStyle name="Comma [0]_ 96-97 Budget Compare" xfId="45"/>
    <cellStyle name="Comma [0]_149" xfId="46"/>
    <cellStyle name="Comma [0]_149 6-26" xfId="47"/>
    <cellStyle name="Comma [0]_149 6-28" xfId="48"/>
    <cellStyle name="Comma [0]_149 6-28up" xfId="49"/>
    <cellStyle name="Comma [0]_149 6-28up_Oneta 071700 v3" xfId="50"/>
    <cellStyle name="Comma [0]_149 6-29" xfId="51"/>
    <cellStyle name="Comma [0]_150 1012b" xfId="52"/>
    <cellStyle name="Comma [0]_153 10-25 up1" xfId="53"/>
    <cellStyle name="Comma [0]_153 1012up" xfId="54"/>
    <cellStyle name="Comma [0]_153 b 10-02" xfId="55"/>
    <cellStyle name="Comma [0]_153 b d 10-02" xfId="56"/>
    <cellStyle name="Comma [0]_153 up 10-02" xfId="57"/>
    <cellStyle name="Comma [0]_2-on-0" xfId="58"/>
    <cellStyle name="Comma [0]_2000- Pace 2000 Update 6-30-00" xfId="59"/>
    <cellStyle name="Comma [0]_353HHC" xfId="60"/>
    <cellStyle name="Comma [0]_9_20_99 Market Data" xfId="61"/>
    <cellStyle name="Comma [0]_Advance Requests 10-13-2000" xfId="62"/>
    <cellStyle name="Comma [0]_Amort &amp; Drawdown" xfId="63"/>
    <cellStyle name="Comma [0]_Annual.Results.Base 11-06-00" xfId="64"/>
    <cellStyle name="Comma [0]_Arizona-Base-11-17-99 vC" xfId="65"/>
    <cellStyle name="Comma [0]_Arizona-Base-11-17-99 vC.xls Chart 1" xfId="66"/>
    <cellStyle name="Comma [0]_Availability Matrix" xfId="67"/>
    <cellStyle name="Comma [0]_BALSHEET" xfId="68"/>
    <cellStyle name="Comma [0]_BINT" xfId="69"/>
    <cellStyle name="Comma [0]_BKPC Construction Budget at Closing" xfId="70"/>
    <cellStyle name="Comma [0]_Book" xfId="71"/>
    <cellStyle name="Comma [0]_Book11" xfId="72"/>
    <cellStyle name="Comma [0]_Book2" xfId="73"/>
    <cellStyle name="Comma [0]_Book24" xfId="74"/>
    <cellStyle name="Comma [0]_Budget New" xfId="75"/>
    <cellStyle name="Comma [0]_Calpine Assumptions 6-7-00" xfId="76"/>
    <cellStyle name="Comma [0]_Calpine falls away Budget scenario #1" xfId="77"/>
    <cellStyle name="Comma [0]_Cap detail" xfId="78"/>
    <cellStyle name="Comma [0]_Cash Flows" xfId="79"/>
    <cellStyle name="Comma [0]_CASHFLOW" xfId="80"/>
    <cellStyle name="Comma [0]_CASHFLOW (2)" xfId="81"/>
    <cellStyle name="Comma [0]_chase1026" xfId="82"/>
    <cellStyle name="Comma [0]_chinaconst" xfId="83"/>
    <cellStyle name="Comma [0]_Consolidated Summary 3-28+" xfId="84"/>
    <cellStyle name="Comma [0]_Construction" xfId="85"/>
    <cellStyle name="Comma [0]_Construction #1" xfId="86"/>
    <cellStyle name="Comma [0]_Construction Budget Assignments 050900" xfId="87"/>
    <cellStyle name="Comma [0]_Debt Svce #1 (2)" xfId="88"/>
    <cellStyle name="Comma [0]_Detailed G&amp;A" xfId="89"/>
    <cellStyle name="Comma [0]_El Dorado 3-19" xfId="90"/>
    <cellStyle name="Comma [0]_El Dorado-Pace 02-15-01 " xfId="91"/>
    <cellStyle name="Comma [0]_El_Do_Gila_2x2000MW_CC_101100_partcov4_17%_100%const" xfId="92"/>
    <cellStyle name="Comma [0]_Eldorado Budget 01-04-01" xfId="93"/>
    <cellStyle name="Comma [0]_EPL 304 CA BDE" xfId="94"/>
    <cellStyle name="Comma [0]_ERCOT 1 Two Year IS CF" xfId="95"/>
    <cellStyle name="Comma [0]_ERCOT 1.xls Chart 1" xfId="96"/>
    <cellStyle name="Comma [0]_FPC494" xfId="97"/>
    <cellStyle name="Comma [0]_FY97COB1." xfId="98"/>
    <cellStyle name="Comma [0]_GAAP97" xfId="99"/>
    <cellStyle name="Comma [0]_Gas Prices - 102400" xfId="100"/>
    <cellStyle name="Comma [0]_Gila" xfId="101"/>
    <cellStyle name="Comma [0]_Gila Budget 10-31-00" xfId="102"/>
    <cellStyle name="Comma [0]_Gila Hourly MCP s 11-16-99" xfId="103"/>
    <cellStyle name="Comma [0]_Gila Ri3" xfId="104"/>
    <cellStyle name="Comma [0]_Gila River - Bank Version 011200 v2" xfId="105"/>
    <cellStyle name="Comma [0]_Gila River Fuel 02-19-01 Shaila Pace 4th qtr" xfId="106"/>
    <cellStyle name="Comma [0]_Gila River Market Price Results 2_16_01" xfId="107"/>
    <cellStyle name="Comma [0]_Gila River O&amp;M -- pre-COD" xfId="108"/>
    <cellStyle name="Comma [0]_Gila River pre-cod O&amp;M 2-27-01" xfId="109"/>
    <cellStyle name="Comma [0]_Gila River Sensitivty Results AZ ONLY 3_6_01" xfId="110"/>
    <cellStyle name="Comma [0]_Gila&amp;ElD" xfId="111"/>
    <cellStyle name="Comma [0]_Hagler 6-6-00 " xfId="112"/>
    <cellStyle name="Comma [0]_INCSTAT" xfId="113"/>
    <cellStyle name="Comma [0]_Initial2" xfId="114"/>
    <cellStyle name="Comma [0]_JMCNWT" xfId="115"/>
    <cellStyle name="Comma [0]_JSGRT96" xfId="116"/>
    <cellStyle name="Comma [0]_La Paloma FINAL 2-00" xfId="117"/>
    <cellStyle name="Comma [0]_laroux" xfId="118"/>
    <cellStyle name="Comma [0]_laroux_1" xfId="119"/>
    <cellStyle name="Comma [0]_laroux_1_laroux" xfId="120"/>
    <cellStyle name="Comma [0]_laroux_1_Sheet1 (2)" xfId="121"/>
    <cellStyle name="Comma [0]_laroux_1_Sheet1 (2)_Consolidated Summary 3-28+" xfId="122"/>
    <cellStyle name="Comma [0]_laroux_1_Sheet1 (2)_El Dorado 3-29" xfId="123"/>
    <cellStyle name="Comma [0]_laroux_2" xfId="124"/>
    <cellStyle name="Comma [0]_laroux_2_Consolidated Summary 3-28+" xfId="125"/>
    <cellStyle name="Comma [0]_laroux_2_El Dorado 3-29" xfId="126"/>
    <cellStyle name="Comma [0]_laroux_2_Sheet1 (2)" xfId="127"/>
    <cellStyle name="Comma [0]_laroux_EPL 304 CA BDE" xfId="128"/>
    <cellStyle name="Comma [0]_laroux_laroux" xfId="129"/>
    <cellStyle name="Comma [0]_laroux_MATERAL2" xfId="130"/>
    <cellStyle name="Comma [0]_laroux_mud plant bolted" xfId="131"/>
    <cellStyle name="Comma [0]_laroux_mud plant bolted_Consolidated Summary 3-28+" xfId="132"/>
    <cellStyle name="Comma [0]_laroux_mud plant bolted_El Dorado 3-29" xfId="133"/>
    <cellStyle name="Comma [0]_laroux_Sheet1 (2)" xfId="134"/>
    <cellStyle name="Comma [0]_Loan Draw Schedule" xfId="135"/>
    <cellStyle name="Comma [0]_LTSA1" xfId="136"/>
    <cellStyle name="Comma [0]_LTSA1 013100 Lloyd" xfId="137"/>
    <cellStyle name="Comma [0]_Master Input - Arizona-12-10-99" xfId="138"/>
    <cellStyle name="Comma [0]_MATERAL2" xfId="139"/>
    <cellStyle name="Comma [0]_MATERAL2_Consolidated Summary 3-28+" xfId="140"/>
    <cellStyle name="Comma [0]_MATERAL2_El Dorado 3-29" xfId="141"/>
    <cellStyle name="Comma [0]_MIL-DEP1" xfId="142"/>
    <cellStyle name="Comma [0]_mud plant bolted" xfId="143"/>
    <cellStyle name="Comma [0]_New Pages for Guadalupe Model.xls" xfId="144"/>
    <cellStyle name="Comma [0]_Numbers for El Dorado  Fuel Proforma" xfId="145"/>
    <cellStyle name="Comma [0]_OM Const Bud Don T" xfId="146"/>
    <cellStyle name="Comma [0]_Oneta - S&amp;W D&amp;T 6-2-99.xls Chart 1" xfId="147"/>
    <cellStyle name="Comma [0]_Operations" xfId="148"/>
    <cellStyle name="Comma [0]_P-R Rept" xfId="149"/>
    <cellStyle name="Comma [0]_Pace-El Dorado Monthly" xfId="150"/>
    <cellStyle name="Comma [0]_Panda_TECO combinedv021601v6_baseline_2-16Market Prices_25Yr Amort" xfId="151"/>
    <cellStyle name="Comma [0]_PandaGi1" xfId="152"/>
    <cellStyle name="Comma [0]_Payments Worksheet 3" xfId="153"/>
    <cellStyle name="Comma [0]_PENINTRE" xfId="154"/>
    <cellStyle name="Comma [0]_PERSON2" xfId="155"/>
    <cellStyle name="Comma [0]_PERSON2_MIL-DEP1" xfId="156"/>
    <cellStyle name="Comma [0]_Pre-close costs 10-00" xfId="157"/>
    <cellStyle name="Comma [0]_Prelim.Annual.Results East Interconnect 10-26-00" xfId="158"/>
    <cellStyle name="Comma [0]_Prelim.Results2" xfId="159"/>
    <cellStyle name="Comma [0]_proforma1" xfId="160"/>
    <cellStyle name="Comma [0]_Project Model Form Links" xfId="161"/>
    <cellStyle name="Comma [0]_Propert2" xfId="162"/>
    <cellStyle name="Comma [0]_R W Beck 2-16-01 data" xfId="163"/>
    <cellStyle name="Comma [0]_R.W. Beck 3-09-00 Bid Based &amp; Duct Firing" xfId="164"/>
    <cellStyle name="Comma [0]_Reimbursables 02-13-01" xfId="165"/>
    <cellStyle name="Comma [0]_revised_base final version4" xfId="166"/>
    <cellStyle name="Comma [0]_RW Beck 01-19-00" xfId="167"/>
    <cellStyle name="Comma [0]_RW Beck 03-10-00" xfId="168"/>
    <cellStyle name="Comma [0]_scenari1" xfId="169"/>
    <cellStyle name="Comma [0]_Schedule" xfId="170"/>
    <cellStyle name="Comma [0]_Sensitivities" xfId="171"/>
    <cellStyle name="Comma [0]_Sheet1" xfId="172"/>
    <cellStyle name="Comma [0]_Sheet1 (2)" xfId="173"/>
    <cellStyle name="Comma [0]_Sheet2" xfId="174"/>
    <cellStyle name="Comma [0]_Sheet3" xfId="175"/>
    <cellStyle name="Comma [0]_SHRHEQTY" xfId="176"/>
    <cellStyle name="Comma [0]_TABLE" xfId="177"/>
    <cellStyle name="Comma [0]_Tax" xfId="178"/>
    <cellStyle name="Comma [0]_TECO summary 1-30-01" xfId="179"/>
    <cellStyle name="Comma [0]_TECO summary 1-30-01_El Dorado 3-15" xfId="180"/>
    <cellStyle name="Comma [0]_TECO summary 10-31" xfId="181"/>
    <cellStyle name="Comma [0]_TIE Consolidated 09-18-00 c2 Teco" xfId="182"/>
    <cellStyle name="Comma [0]_TINT" xfId="183"/>
    <cellStyle name="Comma [0]_UPPCostsToClose_v4" xfId="184"/>
    <cellStyle name="Comma [0]_Water Payback (2-13-01)" xfId="185"/>
    <cellStyle name="Comma_ 96-97 Budget Compare" xfId="186"/>
    <cellStyle name="Comma_149" xfId="187"/>
    <cellStyle name="Comma_149 6-26" xfId="188"/>
    <cellStyle name="Comma_149 6-28" xfId="189"/>
    <cellStyle name="Comma_149 6-28up" xfId="190"/>
    <cellStyle name="Comma_149 6-29" xfId="191"/>
    <cellStyle name="Comma_150 1012b" xfId="192"/>
    <cellStyle name="Comma_153 10-25 up1" xfId="193"/>
    <cellStyle name="Comma_153 1012up" xfId="194"/>
    <cellStyle name="Comma_153 b 10-02" xfId="195"/>
    <cellStyle name="Comma_153 b d 10-02" xfId="196"/>
    <cellStyle name="Comma_153 up 10-02" xfId="197"/>
    <cellStyle name="Comma_1531101" xfId="198"/>
    <cellStyle name="Comma_1531101_El Dorado 3-15" xfId="199"/>
    <cellStyle name="Comma_2-on-0" xfId="200"/>
    <cellStyle name="Comma_2000- Pace 2000 Update 6-30-00" xfId="201"/>
    <cellStyle name="Comma_353HHC" xfId="202"/>
    <cellStyle name="Comma_9_20_99 Market Data" xfId="203"/>
    <cellStyle name="Comma_Advance Requests 10-13-2000" xfId="204"/>
    <cellStyle name="Comma_Amort &amp; Drawdown" xfId="205"/>
    <cellStyle name="Comma_Annual.Results.Base 11-06-00" xfId="206"/>
    <cellStyle name="Comma_Arizona-Base-11-17-99 vC" xfId="207"/>
    <cellStyle name="Comma_Arizona-Base-11-17-99 vC.xls Chart 1" xfId="208"/>
    <cellStyle name="Comma_Availability Matrix" xfId="209"/>
    <cellStyle name="Comma_BALSHEET" xfId="210"/>
    <cellStyle name="Comma_BALSHEET_1" xfId="211"/>
    <cellStyle name="Comma_BINT" xfId="212"/>
    <cellStyle name="Comma_BKPC Construction Budget at Closing" xfId="213"/>
    <cellStyle name="Comma_Book" xfId="214"/>
    <cellStyle name="Comma_Book11" xfId="215"/>
    <cellStyle name="Comma_Book2" xfId="216"/>
    <cellStyle name="Comma_Book24" xfId="217"/>
    <cellStyle name="Comma_Budget New" xfId="218"/>
    <cellStyle name="Comma_BusHigh (2)" xfId="219"/>
    <cellStyle name="Comma_Calpine Assumptions 6-7-00" xfId="220"/>
    <cellStyle name="Comma_Calpine falls away Budget scenario #1" xfId="221"/>
    <cellStyle name="Comma_Cap detail" xfId="222"/>
    <cellStyle name="Comma_Cash Flows" xfId="223"/>
    <cellStyle name="Comma_CASHFLOW" xfId="224"/>
    <cellStyle name="Comma_CASHFLOW_1" xfId="225"/>
    <cellStyle name="Comma_chase1026" xfId="226"/>
    <cellStyle name="Comma_chinaconst" xfId="227"/>
    <cellStyle name="Comma_Consolidated Summary 3-28+" xfId="228"/>
    <cellStyle name="Comma_Construction" xfId="229"/>
    <cellStyle name="Comma_Construction #1" xfId="230"/>
    <cellStyle name="Comma_Construction Budget Assignments 050900" xfId="231"/>
    <cellStyle name="Comma_Construction Sources &amp; Uses" xfId="232"/>
    <cellStyle name="Comma_Debt Svce #1 (2)" xfId="233"/>
    <cellStyle name="Comma_Detailed G&amp;A" xfId="234"/>
    <cellStyle name="Comma_DRDN-FIN" xfId="235"/>
    <cellStyle name="Comma_El Dorado 3-19" xfId="236"/>
    <cellStyle name="Comma_El Dorado-Pace 02-15-01 " xfId="237"/>
    <cellStyle name="Comma_El_Do_Gila_2x2000MW_CC_101100_partcov4_17%_100%const" xfId="238"/>
    <cellStyle name="Comma_Eldorado Budget 01-04-01" xfId="239"/>
    <cellStyle name="Comma_EPL 304 CA BDE" xfId="240"/>
    <cellStyle name="Comma_eps (monthly) 082499" xfId="241"/>
    <cellStyle name="Comma_ERCOT 1 Two Year IS CF" xfId="242"/>
    <cellStyle name="Comma_ERCOT 1.xls Chart 1" xfId="243"/>
    <cellStyle name="Comma_FAS95GEN" xfId="244"/>
    <cellStyle name="Comma_FPC494" xfId="245"/>
    <cellStyle name="Comma_FY97COB1." xfId="246"/>
    <cellStyle name="Comma_GAAP97" xfId="247"/>
    <cellStyle name="Comma_Gas Prices - 102400" xfId="248"/>
    <cellStyle name="Comma_Gila" xfId="249"/>
    <cellStyle name="Comma_Gila Budget 10-31-00" xfId="250"/>
    <cellStyle name="Comma_Gila Hourly MCP s 11-16-99" xfId="251"/>
    <cellStyle name="Comma_Gila Ri3" xfId="252"/>
    <cellStyle name="Comma_Gila River - Bank Version 011200 v2" xfId="253"/>
    <cellStyle name="Comma_Gila River Fuel 02-19-01 Shaila Pace 4th qtr" xfId="254"/>
    <cellStyle name="Comma_Gila River Market Price Results 2_16_01" xfId="255"/>
    <cellStyle name="Comma_Gila River O&amp;M -- pre-COD" xfId="256"/>
    <cellStyle name="Comma_Gila River pre-cod O&amp;M 2-27-01" xfId="257"/>
    <cellStyle name="Comma_Gila River Sensitivty Results AZ ONLY 3_6_01" xfId="258"/>
    <cellStyle name="Comma_Gila&amp;ElD" xfId="259"/>
    <cellStyle name="Comma_Hagler 6-6-00 " xfId="260"/>
    <cellStyle name="Comma_INCSTAT" xfId="261"/>
    <cellStyle name="Comma_INCSTAT_1" xfId="262"/>
    <cellStyle name="Comma_Initial2" xfId="263"/>
    <cellStyle name="Comma_JMCNWT" xfId="264"/>
    <cellStyle name="Comma_JSGRT96" xfId="265"/>
    <cellStyle name="Comma_KATHLEEN.XLS" xfId="266"/>
    <cellStyle name="Comma_La Paloma FINAL 2-00" xfId="267"/>
    <cellStyle name="Comma_laroux" xfId="268"/>
    <cellStyle name="Comma_laroux_1" xfId="269"/>
    <cellStyle name="Comma_laroux_1_laroux" xfId="270"/>
    <cellStyle name="Comma_laroux_1_Sheet1 (2)" xfId="271"/>
    <cellStyle name="Comma_laroux_2" xfId="272"/>
    <cellStyle name="Comma_laroux_2_Sheet1 (2)" xfId="273"/>
    <cellStyle name="Comma_laroux_EPL 304 CA BDE" xfId="274"/>
    <cellStyle name="Comma_laroux_laroux" xfId="275"/>
    <cellStyle name="Comma_laroux_Sheet1 (2)" xfId="276"/>
    <cellStyle name="Comma_Loan Draw Schedule" xfId="277"/>
    <cellStyle name="Comma_LTSA1" xfId="278"/>
    <cellStyle name="Comma_LTSA1 013100 Lloyd" xfId="279"/>
    <cellStyle name="Comma_Master Input - Arizona-12-10-99" xfId="280"/>
    <cellStyle name="Comma_MATERAL2" xfId="281"/>
    <cellStyle name="Comma_MIL-DEP1" xfId="282"/>
    <cellStyle name="Comma_MODEL.XLS" xfId="283"/>
    <cellStyle name="Comma_mud plant bolted" xfId="284"/>
    <cellStyle name="Comma_New Pages for Guadalupe Model.xls" xfId="285"/>
    <cellStyle name="Comma_Numbers for El Dorado  Fuel Proforma" xfId="286"/>
    <cellStyle name="Comma_OM Const Bud Don T" xfId="287"/>
    <cellStyle name="Comma_Oneta - S&amp;W D&amp;T 6-2-99.xls Chart 1" xfId="288"/>
    <cellStyle name="Comma_Oneta Constr. Budget" xfId="289"/>
    <cellStyle name="Comma_Operations" xfId="290"/>
    <cellStyle name="Comma_P-R Rept" xfId="291"/>
    <cellStyle name="Comma_Pace-El Dorado Monthly" xfId="292"/>
    <cellStyle name="Comma_Panda_TECO combinedv021601v6_baseline_2-16Market Prices_25Yr Amort" xfId="293"/>
    <cellStyle name="Comma_PandaGi1" xfId="294"/>
    <cellStyle name="Comma_Payments Worksheet 3" xfId="295"/>
    <cellStyle name="Comma_PENINTRE" xfId="296"/>
    <cellStyle name="Comma_PERSON2" xfId="297"/>
    <cellStyle name="Comma_PERSON2_MIL-DEP1" xfId="298"/>
    <cellStyle name="Comma_PR1994 (2)" xfId="299"/>
    <cellStyle name="Comma_Pre-close costs 10-00" xfId="300"/>
    <cellStyle name="Comma_Prelim.Annual.Results East Interconnect 10-26-00" xfId="301"/>
    <cellStyle name="Comma_Prelim.Results2" xfId="302"/>
    <cellStyle name="Comma_proforma1" xfId="303"/>
    <cellStyle name="Comma_Project Model Form Links" xfId="304"/>
    <cellStyle name="Comma_Propert2" xfId="305"/>
    <cellStyle name="Comma_R W Beck 2-16-01 data" xfId="306"/>
    <cellStyle name="Comma_R.W. Beck 3-09-00 Bid Based &amp; Duct Firing" xfId="307"/>
    <cellStyle name="Comma_Reimbursables 02-13-01" xfId="308"/>
    <cellStyle name="Comma_revised_base final version4" xfId="309"/>
    <cellStyle name="Comma_RW Beck 01-19-00" xfId="310"/>
    <cellStyle name="Comma_RW Beck 03-10-00" xfId="311"/>
    <cellStyle name="Comma_scenari1" xfId="312"/>
    <cellStyle name="Comma_Schedule" xfId="313"/>
    <cellStyle name="Comma_Sensitivities" xfId="314"/>
    <cellStyle name="Comma_Sheet1" xfId="315"/>
    <cellStyle name="Comma_Sheet1 (2)" xfId="316"/>
    <cellStyle name="Comma_Sheet2" xfId="317"/>
    <cellStyle name="Comma_Sheet3" xfId="318"/>
    <cellStyle name="Comma_SHRHEQTY" xfId="319"/>
    <cellStyle name="Comma_SHRHEQTY_1" xfId="320"/>
    <cellStyle name="Comma_TABLE" xfId="321"/>
    <cellStyle name="Comma_table_1" xfId="322"/>
    <cellStyle name="Comma_table_BALSHEET" xfId="323"/>
    <cellStyle name="Comma_table_CASHFLOW" xfId="324"/>
    <cellStyle name="Comma_table_INCSTAT" xfId="325"/>
    <cellStyle name="Comma_table_SHRHEQTY" xfId="326"/>
    <cellStyle name="Comma_Tax" xfId="327"/>
    <cellStyle name="Comma_Tax Allocation" xfId="328"/>
    <cellStyle name="Comma_TECO summary 1-30-01" xfId="329"/>
    <cellStyle name="Comma_TECO summary 1-30-01_El Dorado 3-15" xfId="330"/>
    <cellStyle name="Comma_TECO summary 10-31" xfId="331"/>
    <cellStyle name="Comma_TEM09" xfId="332"/>
    <cellStyle name="Comma_TEM_C" xfId="333"/>
    <cellStyle name="Comma_TEM_D" xfId="334"/>
    <cellStyle name="Comma_TIE Consolidated 09-18-00 c2 Teco" xfId="335"/>
    <cellStyle name="Comma_TINT" xfId="336"/>
    <cellStyle name="Comma_UPPCostsToClose_v4" xfId="337"/>
    <cellStyle name="Comma_Water Payback (2-13-01)" xfId="338"/>
    <cellStyle name="Currency 0" xfId="339"/>
    <cellStyle name="Currency 2" xfId="340"/>
    <cellStyle name="Currency [0]_ 96-97 Budget Compare" xfId="341"/>
    <cellStyle name="Currency [0]_149" xfId="342"/>
    <cellStyle name="Currency [0]_149 6-26" xfId="343"/>
    <cellStyle name="Currency [0]_149 6-28" xfId="344"/>
    <cellStyle name="Currency [0]_149 6-28up" xfId="345"/>
    <cellStyle name="Currency [0]_149 6-28up_Oneta 071700 v3" xfId="346"/>
    <cellStyle name="Currency [0]_149 6-29" xfId="347"/>
    <cellStyle name="Currency [0]_150 1012b" xfId="348"/>
    <cellStyle name="Currency [0]_1501101" xfId="349"/>
    <cellStyle name="Currency [0]_1501101_Consolidated Summary 3-28+" xfId="350"/>
    <cellStyle name="Currency [0]_1501101_El Dorado 3-29" xfId="351"/>
    <cellStyle name="Currency [0]_1501101_UPPCostsToClose_v4" xfId="352"/>
    <cellStyle name="Currency [0]_1501101_UPPCostsToClose_v4_Consolidated Summary 3-28+" xfId="353"/>
    <cellStyle name="Currency [0]_1501101_UPPCostsToClose_v4_El Dorado 3-29" xfId="354"/>
    <cellStyle name="Currency [0]_150upp" xfId="355"/>
    <cellStyle name="Currency [0]_150upp2" xfId="356"/>
    <cellStyle name="Currency [0]_150upp2_Consolidated Summary 3-28+" xfId="357"/>
    <cellStyle name="Currency [0]_150upp2_El Dorado 3-29" xfId="358"/>
    <cellStyle name="Currency [0]_150upp2_UPPCostsToClose_v4" xfId="359"/>
    <cellStyle name="Currency [0]_150upp2_UPPCostsToClose_v4_Consolidated Summary 3-28+" xfId="360"/>
    <cellStyle name="Currency [0]_150upp2_UPPCostsToClose_v4_El Dorado 3-29" xfId="361"/>
    <cellStyle name="Currency [0]_150upp_Consolidated Summary 3-28+" xfId="362"/>
    <cellStyle name="Currency [0]_150upp_El Dorado 3-29" xfId="363"/>
    <cellStyle name="Currency [0]_150upp_UPPCostsToClose_v4" xfId="364"/>
    <cellStyle name="Currency [0]_150upp_UPPCostsToClose_v4_Consolidated Summary 3-28+" xfId="365"/>
    <cellStyle name="Currency [0]_150upp_UPPCostsToClose_v4_El Dorado 3-29" xfId="366"/>
    <cellStyle name="Currency [0]_153 10-25 up1" xfId="367"/>
    <cellStyle name="Currency [0]_153 1012up" xfId="368"/>
    <cellStyle name="Currency [0]_153 b 10-02" xfId="369"/>
    <cellStyle name="Currency [0]_153 b d 10-02" xfId="370"/>
    <cellStyle name="Currency [0]_153 up 10-02" xfId="371"/>
    <cellStyle name="Currency [0]_1531101" xfId="372"/>
    <cellStyle name="Currency [0]_1531101_Consolidated Summary 3-28+" xfId="373"/>
    <cellStyle name="Currency [0]_1531101_El Dorado 3-29" xfId="374"/>
    <cellStyle name="Currency [0]_1531101_UPPCostsToClose_v4" xfId="375"/>
    <cellStyle name="Currency [0]_1531101_UPPCostsToClose_v4_Consolidated Summary 3-28+" xfId="376"/>
    <cellStyle name="Currency [0]_1531101_UPPCostsToClose_v4_El Dorado 3-29" xfId="377"/>
    <cellStyle name="Currency [0]_153pgr" xfId="378"/>
    <cellStyle name="Currency [0]_153pgr2" xfId="379"/>
    <cellStyle name="Currency [0]_153pgr2_Consolidated Summary 3-28+" xfId="380"/>
    <cellStyle name="Currency [0]_153pgr2_El Dorado 3-29" xfId="381"/>
    <cellStyle name="Currency [0]_153pgr2_UPPCostsToClose_v4" xfId="382"/>
    <cellStyle name="Currency [0]_153pgr2_UPPCostsToClose_v4_Consolidated Summary 3-28+" xfId="383"/>
    <cellStyle name="Currency [0]_153pgr2_UPPCostsToClose_v4_El Dorado 3-29" xfId="384"/>
    <cellStyle name="Currency [0]_153pgr3" xfId="385"/>
    <cellStyle name="Currency [0]_153pgr3_Consolidated Summary 3-28+" xfId="386"/>
    <cellStyle name="Currency [0]_153pgr3_El Dorado 3-29" xfId="387"/>
    <cellStyle name="Currency [0]_153pgr3_UPPCostsToClose_v4" xfId="388"/>
    <cellStyle name="Currency [0]_153pgr3_UPPCostsToClose_v4_Consolidated Summary 3-28+" xfId="389"/>
    <cellStyle name="Currency [0]_153pgr3_UPPCostsToClose_v4_El Dorado 3-29" xfId="390"/>
    <cellStyle name="Currency [0]_153pgr_Consolidated Summary 3-28+" xfId="391"/>
    <cellStyle name="Currency [0]_153pgr_El Dorado 3-29" xfId="392"/>
    <cellStyle name="Currency [0]_153pgr_UPPCostsToClose_v4" xfId="393"/>
    <cellStyle name="Currency [0]_153pgr_UPPCostsToClose_v4_Consolidated Summary 3-28+" xfId="394"/>
    <cellStyle name="Currency [0]_153pgr_UPPCostsToClose_v4_El Dorado 3-29" xfId="395"/>
    <cellStyle name="Currency [0]_2-on-0" xfId="396"/>
    <cellStyle name="Currency [0]_2000- Pace 2000 Update 6-30-00" xfId="397"/>
    <cellStyle name="Currency [0]_353HHC" xfId="398"/>
    <cellStyle name="Currency [0]_9_20_99 Market Data" xfId="399"/>
    <cellStyle name="Currency [0]_Advance Requests 10-13-2000" xfId="400"/>
    <cellStyle name="Currency [0]_Amort &amp; Drawdown" xfId="401"/>
    <cellStyle name="Currency [0]_Annual.Results.Base 11-06-00" xfId="402"/>
    <cellStyle name="Currency [0]_Arizona-Base-11-17-99 vC" xfId="403"/>
    <cellStyle name="Currency [0]_Arizona-Base-11-17-99 vC.xls Chart 1" xfId="404"/>
    <cellStyle name="Currency [0]_Availability Matrix" xfId="405"/>
    <cellStyle name="Currency [0]_BALSHEET" xfId="406"/>
    <cellStyle name="Currency [0]_BINT" xfId="407"/>
    <cellStyle name="Currency [0]_BKPC Construction Budget at Closing" xfId="408"/>
    <cellStyle name="Currency [0]_Book" xfId="409"/>
    <cellStyle name="Currency [0]_Book11" xfId="410"/>
    <cellStyle name="Currency [0]_Book2" xfId="411"/>
    <cellStyle name="Currency [0]_Book24" xfId="412"/>
    <cellStyle name="Currency [0]_Budget New" xfId="413"/>
    <cellStyle name="Currency [0]_Calpine Assumptions 6-7-00" xfId="414"/>
    <cellStyle name="Currency [0]_Calpine falls away Budget scenario #1" xfId="415"/>
    <cellStyle name="Currency [0]_Cap detail" xfId="416"/>
    <cellStyle name="Currency [0]_Cash Flows" xfId="417"/>
    <cellStyle name="Currency [0]_CASHFLOW" xfId="418"/>
    <cellStyle name="Currency [0]_CASHFLOW (2)" xfId="419"/>
    <cellStyle name="Currency [0]_chase1026" xfId="420"/>
    <cellStyle name="Currency [0]_chinaconst" xfId="421"/>
    <cellStyle name="Currency [0]_Consolidated Summary 3-28+" xfId="422"/>
    <cellStyle name="Currency [0]_Construction" xfId="423"/>
    <cellStyle name="Currency [0]_Construction #1" xfId="424"/>
    <cellStyle name="Currency [0]_Construction Budget Assignments 050900" xfId="425"/>
    <cellStyle name="Currency [0]_Debt Svce #1 (2)" xfId="426"/>
    <cellStyle name="Currency [0]_Detailed G&amp;A" xfId="427"/>
    <cellStyle name="Currency [0]_El Dorado 3-19" xfId="428"/>
    <cellStyle name="Currency [0]_El Dorado-Pace 02-15-01 " xfId="429"/>
    <cellStyle name="Currency [0]_El_Do_Gila_2x2000MW_CC_101100_partcov4_17%_100%const" xfId="430"/>
    <cellStyle name="Currency [0]_Eldorado Budget 01-04-01" xfId="431"/>
    <cellStyle name="Currency [0]_EPL 304 CA BDE" xfId="432"/>
    <cellStyle name="Currency [0]_ERCOT 1 Two Year IS CF" xfId="433"/>
    <cellStyle name="Currency [0]_ERCOT 1.xls Chart 1" xfId="434"/>
    <cellStyle name="Currency [0]_FPC494" xfId="435"/>
    <cellStyle name="Currency [0]_FY97COB1." xfId="436"/>
    <cellStyle name="Currency [0]_GAAP97" xfId="437"/>
    <cellStyle name="Currency [0]_Gas Prices - 102400" xfId="438"/>
    <cellStyle name="Currency [0]_Gila" xfId="439"/>
    <cellStyle name="Currency [0]_Gila Budget 10-31-00" xfId="440"/>
    <cellStyle name="Currency [0]_Gila Hourly MCP s 11-16-99" xfId="441"/>
    <cellStyle name="Currency [0]_Gila Ri3" xfId="442"/>
    <cellStyle name="Currency [0]_Gila River - Bank Version 011200 v2" xfId="443"/>
    <cellStyle name="Currency [0]_Gila River Fuel 02-19-01 Shaila Pace 4th qtr" xfId="444"/>
    <cellStyle name="Currency [0]_Gila River Market Price Results 2_16_01" xfId="445"/>
    <cellStyle name="Currency [0]_Gila River O&amp;M -- pre-COD" xfId="446"/>
    <cellStyle name="Currency [0]_Gila River pre-cod O&amp;M 2-27-01" xfId="447"/>
    <cellStyle name="Currency [0]_Gila River Sensitivty Results AZ ONLY 3_6_01" xfId="448"/>
    <cellStyle name="Currency [0]_Gila&amp;ElD" xfId="449"/>
    <cellStyle name="Currency [0]_Hagler 6-6-00 " xfId="450"/>
    <cellStyle name="Currency [0]_INCSTAT" xfId="451"/>
    <cellStyle name="Currency [0]_Initial2" xfId="452"/>
    <cellStyle name="Currency [0]_JMCNWT" xfId="453"/>
    <cellStyle name="Currency [0]_JSGRT96" xfId="454"/>
    <cellStyle name="Currency [0]_La Paloma FINAL 2-00" xfId="455"/>
    <cellStyle name="Currency [0]_laroux" xfId="456"/>
    <cellStyle name="Currency [0]_laroux_1" xfId="457"/>
    <cellStyle name="Currency [0]_laroux_1_laroux" xfId="458"/>
    <cellStyle name="Currency [0]_laroux_1_Sheet1 (2)" xfId="459"/>
    <cellStyle name="Currency [0]_laroux_2" xfId="460"/>
    <cellStyle name="Currency [0]_laroux_2_Sheet1 (2)" xfId="461"/>
    <cellStyle name="Currency [0]_laroux_EPL 304 CA BDE" xfId="462"/>
    <cellStyle name="Currency [0]_laroux_laroux" xfId="463"/>
    <cellStyle name="Currency [0]_laroux_MATERAL2" xfId="464"/>
    <cellStyle name="Currency [0]_laroux_mud plant bolted" xfId="465"/>
    <cellStyle name="Currency [0]_laroux_Sheet1 (2)" xfId="466"/>
    <cellStyle name="Currency [0]_Loan Draw Schedule" xfId="467"/>
    <cellStyle name="Currency [0]_LTSA1" xfId="468"/>
    <cellStyle name="Currency [0]_LTSA1 013100 Lloyd" xfId="469"/>
    <cellStyle name="Currency [0]_Master Input - Arizona-12-10-99" xfId="470"/>
    <cellStyle name="Currency [0]_MATERAL2" xfId="471"/>
    <cellStyle name="Currency [0]_MIL-DEP1" xfId="472"/>
    <cellStyle name="Currency [0]_mud plant bolted" xfId="473"/>
    <cellStyle name="Currency [0]_New Pages for Guadalupe Model.xls" xfId="474"/>
    <cellStyle name="Currency [0]_Numbers for El Dorado  Fuel Proforma" xfId="475"/>
    <cellStyle name="Currency [0]_OM Const Bud Don T" xfId="476"/>
    <cellStyle name="Currency [0]_Oneta - S&amp;W D&amp;T 6-2-99.xls Chart 1" xfId="477"/>
    <cellStyle name="Currency [0]_Operations" xfId="478"/>
    <cellStyle name="Currency [0]_P-R Rept" xfId="479"/>
    <cellStyle name="Currency [0]_Pace-El Dorado Monthly" xfId="480"/>
    <cellStyle name="Currency [0]_paiddate 6-26" xfId="481"/>
    <cellStyle name="Currency [0]_paiddate 6-26_Oneta 071700 v3" xfId="482"/>
    <cellStyle name="Currency [0]_Panda_TECO combinedv021601v6_baseline_2-16Market Prices_25Yr Amort" xfId="483"/>
    <cellStyle name="Currency [0]_PandaGi1" xfId="484"/>
    <cellStyle name="Currency [0]_Payments Worksheet 3" xfId="485"/>
    <cellStyle name="Currency [0]_PENINTRE" xfId="486"/>
    <cellStyle name="Currency [0]_PERSON2" xfId="487"/>
    <cellStyle name="Currency [0]_PERSON2_MIL-DEP1" xfId="488"/>
    <cellStyle name="Currency [0]_Pre-close costs 10-00" xfId="489"/>
    <cellStyle name="Currency [0]_Prelim.Annual.Results East Interconnect 10-26-00" xfId="490"/>
    <cellStyle name="Currency [0]_Prelim.Results2" xfId="491"/>
    <cellStyle name="Currency [0]_proforma1" xfId="492"/>
    <cellStyle name="Currency [0]_Project Model Form Links" xfId="493"/>
    <cellStyle name="Currency [0]_Propert2" xfId="494"/>
    <cellStyle name="Currency [0]_R W Beck 2-16-01 data" xfId="495"/>
    <cellStyle name="Currency [0]_R.W. Beck 3-09-00 Bid Based &amp; Duct Firing" xfId="496"/>
    <cellStyle name="Currency [0]_Reimbursables 02-13-01" xfId="497"/>
    <cellStyle name="Currency [0]_revised_base final version4" xfId="498"/>
    <cellStyle name="Currency [0]_RW Beck 01-19-00" xfId="499"/>
    <cellStyle name="Currency [0]_RW Beck 03-10-00" xfId="500"/>
    <cellStyle name="Currency [0]_scenari1" xfId="501"/>
    <cellStyle name="Currency [0]_Schedule" xfId="502"/>
    <cellStyle name="Currency [0]_Sensitivities" xfId="503"/>
    <cellStyle name="Currency [0]_Sheet1" xfId="504"/>
    <cellStyle name="Currency [0]_Sheet1 (2)" xfId="505"/>
    <cellStyle name="Currency [0]_Sheet2" xfId="506"/>
    <cellStyle name="Currency [0]_Sheet3" xfId="507"/>
    <cellStyle name="Currency [0]_SHRHEQTY" xfId="508"/>
    <cellStyle name="Currency [0]_TABLE" xfId="509"/>
    <cellStyle name="Currency [0]_Tax" xfId="510"/>
    <cellStyle name="Currency [0]_TECO summary 1-30-01" xfId="511"/>
    <cellStyle name="Currency [0]_TECO summary 1-30-01_Consolidated Summary 3-28+" xfId="512"/>
    <cellStyle name="Currency [0]_TECO summary 1-30-01_El Dorado 3-29" xfId="513"/>
    <cellStyle name="Currency [0]_TECO summary 1-30-01_UPPCostsToClose_v4" xfId="514"/>
    <cellStyle name="Currency [0]_TECO summary 1-30-01_UPPCostsToClose_v4_Consolidated Summary 3-28+" xfId="515"/>
    <cellStyle name="Currency [0]_TECO summary 1-30-01_UPPCostsToClose_v4_El Dorado 3-29" xfId="516"/>
    <cellStyle name="Currency [0]_TECO summary 10-31" xfId="517"/>
    <cellStyle name="Currency [0]_TIE Consolidated 09-18-00 c2 Teco" xfId="518"/>
    <cellStyle name="Currency [0]_TINT" xfId="519"/>
    <cellStyle name="Currency [0]_UPPCostsToClose_v4" xfId="520"/>
    <cellStyle name="Currency [0]_Water Payback (2-13-01)" xfId="521"/>
    <cellStyle name="Currency_ 96-97 Budget Compare" xfId="522"/>
    <cellStyle name="Currency_149" xfId="523"/>
    <cellStyle name="Currency_149 6-26" xfId="524"/>
    <cellStyle name="Currency_149 6-26_Oneta 071700 v3" xfId="525"/>
    <cellStyle name="Currency_149 6-28" xfId="526"/>
    <cellStyle name="Currency_149 6-28_Oneta 071700 v3" xfId="527"/>
    <cellStyle name="Currency_149 6-28up" xfId="528"/>
    <cellStyle name="Currency_149 6-28up_Oneta 071700 v3" xfId="529"/>
    <cellStyle name="Currency_149 6-29" xfId="530"/>
    <cellStyle name="Currency_149 6-29_Oneta 071700 v3" xfId="531"/>
    <cellStyle name="Currency_150 1012b" xfId="532"/>
    <cellStyle name="Currency_153 10-25 up1" xfId="533"/>
    <cellStyle name="Currency_153 1012up" xfId="534"/>
    <cellStyle name="Currency_153 b 10-02" xfId="535"/>
    <cellStyle name="Currency_153 b d 10-02" xfId="536"/>
    <cellStyle name="Currency_153 up 10-02" xfId="537"/>
    <cellStyle name="Currency_2-on-0" xfId="538"/>
    <cellStyle name="Currency_2000- Pace 2000 Update 6-30-00" xfId="539"/>
    <cellStyle name="Currency_353HHC" xfId="540"/>
    <cellStyle name="Currency_9_20_99 Market Data" xfId="541"/>
    <cellStyle name="Currency_Advance Requests 10-13-2000" xfId="542"/>
    <cellStyle name="Currency_Amort &amp; Drawdown" xfId="543"/>
    <cellStyle name="Currency_Annual.Results.Base 11-06-00" xfId="544"/>
    <cellStyle name="Currency_Arizona-Base-11-17-99 vC" xfId="545"/>
    <cellStyle name="Currency_Arizona-Base-11-17-99 vC.xls Chart 1" xfId="546"/>
    <cellStyle name="Currency_Availability Matrix" xfId="547"/>
    <cellStyle name="Currency_BALSHEET" xfId="548"/>
    <cellStyle name="Currency_BINT" xfId="549"/>
    <cellStyle name="Currency_BKPC Construction Budget at Closing" xfId="550"/>
    <cellStyle name="Currency_Book" xfId="551"/>
    <cellStyle name="Currency_Book11" xfId="552"/>
    <cellStyle name="Currency_Book2" xfId="553"/>
    <cellStyle name="Currency_Book24" xfId="554"/>
    <cellStyle name="Currency_Budget New" xfId="555"/>
    <cellStyle name="Currency_BusHigh (2)" xfId="556"/>
    <cellStyle name="Currency_Calpine Assumptions 6-7-00" xfId="557"/>
    <cellStyle name="Currency_Calpine falls away Budget scenario #1" xfId="558"/>
    <cellStyle name="Currency_Cap detail" xfId="559"/>
    <cellStyle name="Currency_Cash Flows" xfId="560"/>
    <cellStyle name="Currency_CASHFLOW" xfId="561"/>
    <cellStyle name="Currency_chase1026" xfId="562"/>
    <cellStyle name="Currency_chinaconst" xfId="563"/>
    <cellStyle name="Currency_Consolidated Summary 3-28+" xfId="564"/>
    <cellStyle name="Currency_Construction" xfId="565"/>
    <cellStyle name="Currency_Construction #1" xfId="566"/>
    <cellStyle name="Currency_Construction Budget Assignments 050900" xfId="567"/>
    <cellStyle name="Currency_Construction Sources &amp; Uses" xfId="568"/>
    <cellStyle name="Currency_Debt Svce #1 (2)" xfId="569"/>
    <cellStyle name="Currency_Detailed G&amp;A" xfId="570"/>
    <cellStyle name="Currency_El Dorado 3-19" xfId="571"/>
    <cellStyle name="Currency_El Dorado-Pace 02-15-01 " xfId="572"/>
    <cellStyle name="Currency_El_Do_Gila_2x2000MW_CC_101100_partcov4_17%_100%const" xfId="573"/>
    <cellStyle name="Currency_Eldorado Budget 01-04-01" xfId="574"/>
    <cellStyle name="Currency_EPL 304 CA BDE" xfId="575"/>
    <cellStyle name="Currency_ERCOT 1 Two Year IS CF" xfId="576"/>
    <cellStyle name="Currency_ERCOT 1.xls Chart 1" xfId="577"/>
    <cellStyle name="Currency_FPC494" xfId="578"/>
    <cellStyle name="Currency_FY97COB1." xfId="579"/>
    <cellStyle name="Currency_GAAP97" xfId="580"/>
    <cellStyle name="Currency_Gas Prices - 102400" xfId="581"/>
    <cellStyle name="Currency_Gila" xfId="582"/>
    <cellStyle name="Currency_Gila Budget 10-31-00" xfId="583"/>
    <cellStyle name="Currency_Gila Hourly MCP s 11-16-99" xfId="584"/>
    <cellStyle name="Currency_Gila Ri3" xfId="585"/>
    <cellStyle name="Currency_Gila River - Bank Version 011200 v2" xfId="586"/>
    <cellStyle name="Currency_Gila River Fuel 02-19-01 Shaila Pace 4th qtr" xfId="587"/>
    <cellStyle name="Currency_Gila River Market Price Results 2_16_01" xfId="588"/>
    <cellStyle name="Currency_Gila River O&amp;M -- pre-COD" xfId="589"/>
    <cellStyle name="Currency_Gila River pre-cod O&amp;M 2-27-01" xfId="590"/>
    <cellStyle name="Currency_Gila River Sensitivty Results AZ ONLY 3_6_01" xfId="591"/>
    <cellStyle name="Currency_Gila&amp;ElD" xfId="592"/>
    <cellStyle name="Currency_Hagler 6-6-00 " xfId="593"/>
    <cellStyle name="Currency_INCSTAT" xfId="594"/>
    <cellStyle name="Currency_Initial2" xfId="595"/>
    <cellStyle name="Currency_JMCNWT" xfId="596"/>
    <cellStyle name="Currency_JSGRT96" xfId="597"/>
    <cellStyle name="Currency_La Paloma FINAL 2-00" xfId="598"/>
    <cellStyle name="Currency_laroux" xfId="599"/>
    <cellStyle name="Currency_laroux_1" xfId="600"/>
    <cellStyle name="Currency_laroux_1_laroux" xfId="601"/>
    <cellStyle name="Currency_laroux_1_Sheet1 (2)" xfId="602"/>
    <cellStyle name="Currency_laroux_1_Sheet1 (2)_Consolidated Summary 3-28+" xfId="603"/>
    <cellStyle name="Currency_laroux_1_Sheet1 (2)_El Dorado 3-29" xfId="604"/>
    <cellStyle name="Currency_laroux_2" xfId="605"/>
    <cellStyle name="Currency_laroux_2_Consolidated Summary 3-28+" xfId="606"/>
    <cellStyle name="Currency_laroux_2_El Dorado 3-29" xfId="607"/>
    <cellStyle name="Currency_laroux_2_Sheet1 (2)" xfId="608"/>
    <cellStyle name="Currency_laroux_EPL 304 CA BDE" xfId="609"/>
    <cellStyle name="Currency_laroux_laroux" xfId="610"/>
    <cellStyle name="Currency_laroux_Sheet1 (2)" xfId="611"/>
    <cellStyle name="Currency_Loan Draw Schedule" xfId="612"/>
    <cellStyle name="Currency_LTSA1" xfId="613"/>
    <cellStyle name="Currency_LTSA1 013100 Lloyd" xfId="614"/>
    <cellStyle name="Currency_Master Input - Arizona-12-10-99" xfId="615"/>
    <cellStyle name="Currency_MATERAL2" xfId="616"/>
    <cellStyle name="Currency_MATERAL2_Consolidated Summary 3-28+" xfId="617"/>
    <cellStyle name="Currency_MATERAL2_El Dorado 3-29" xfId="618"/>
    <cellStyle name="Currency_MIL-DEP1" xfId="619"/>
    <cellStyle name="Currency_mud plant bolted" xfId="620"/>
    <cellStyle name="Currency_mud plant bolted_Consolidated Summary 3-28+" xfId="621"/>
    <cellStyle name="Currency_mud plant bolted_El Dorado 3-29" xfId="622"/>
    <cellStyle name="Currency_New Pages for Guadalupe Model.xls" xfId="623"/>
    <cellStyle name="Currency_Numbers for El Dorado  Fuel Proforma" xfId="624"/>
    <cellStyle name="Currency_OM Const Bud Don T" xfId="625"/>
    <cellStyle name="Currency_Oneta - S&amp;W D&amp;T 6-2-99.xls Chart 1" xfId="626"/>
    <cellStyle name="Currency_Oneta Constr. Budget" xfId="627"/>
    <cellStyle name="Currency_Operations" xfId="628"/>
    <cellStyle name="Currency_P-R Rept" xfId="629"/>
    <cellStyle name="Currency_Pace-El Dorado Monthly" xfId="630"/>
    <cellStyle name="Currency_paiddate 6-26" xfId="631"/>
    <cellStyle name="Currency_paiddate 6-26_Oneta 071700 v3" xfId="632"/>
    <cellStyle name="Currency_Panda_TECO combinedv021601v6_baseline_2-16Market Prices_25Yr Amort" xfId="633"/>
    <cellStyle name="Currency_PandaGi1" xfId="634"/>
    <cellStyle name="Currency_Payments Worksheet 3" xfId="635"/>
    <cellStyle name="Currency_PENINTRE" xfId="636"/>
    <cellStyle name="Currency_PEPCO.XLS" xfId="637"/>
    <cellStyle name="Currency_PERSON2" xfId="638"/>
    <cellStyle name="Currency_PERSON2_MIL-DEP1" xfId="639"/>
    <cellStyle name="Currency_Pre-close costs 10-00" xfId="640"/>
    <cellStyle name="Currency_Prelim.Annual.Results East Interconnect 10-26-00" xfId="641"/>
    <cellStyle name="Currency_Prelim.Results2" xfId="642"/>
    <cellStyle name="Currency_proforma1" xfId="643"/>
    <cellStyle name="Currency_Project Model Form Links" xfId="644"/>
    <cellStyle name="Currency_Propert2" xfId="645"/>
    <cellStyle name="Currency_R W Beck 2-16-01 data" xfId="646"/>
    <cellStyle name="Currency_R.W. Beck 3-09-00 Bid Based &amp; Duct Firing" xfId="647"/>
    <cellStyle name="Currency_Reimbursables 02-13-01" xfId="648"/>
    <cellStyle name="Currency_revised_base final version4" xfId="649"/>
    <cellStyle name="Currency_RW Beck 01-19-00" xfId="650"/>
    <cellStyle name="Currency_RW Beck 03-10-00" xfId="651"/>
    <cellStyle name="Currency_scenari1" xfId="652"/>
    <cellStyle name="Currency_Schedule" xfId="653"/>
    <cellStyle name="Currency_Sensitivities" xfId="654"/>
    <cellStyle name="Currency_Sheet1" xfId="655"/>
    <cellStyle name="Currency_Sheet1 (2)" xfId="656"/>
    <cellStyle name="Currency_Sheet2" xfId="657"/>
    <cellStyle name="Currency_Sheet3" xfId="658"/>
    <cellStyle name="Currency_SHRHEQTY" xfId="659"/>
    <cellStyle name="Currency_TABLE" xfId="660"/>
    <cellStyle name="Currency_Tax" xfId="661"/>
    <cellStyle name="Currency_TECO summary 1-30-01" xfId="662"/>
    <cellStyle name="Currency_TECO summary 1-30-01_El Dorado 3-15" xfId="663"/>
    <cellStyle name="Currency_TECO summary 10-31" xfId="664"/>
    <cellStyle name="Currency_TIE Consolidated 09-18-00 c2 Teco" xfId="665"/>
    <cellStyle name="Currency_TINT" xfId="666"/>
    <cellStyle name="Currency_UPPCostsToClose_v4" xfId="667"/>
    <cellStyle name="Currency_Water Payback (2-13-01)" xfId="668"/>
    <cellStyle name="Date Aligned" xfId="669"/>
    <cellStyle name="decimal" xfId="670"/>
    <cellStyle name="Dotted Line" xfId="671"/>
    <cellStyle name="Footnote 1" xfId="672"/>
    <cellStyle name="Hard Percent" xfId="673"/>
    <cellStyle name="Header" xfId="674"/>
    <cellStyle name="Heading 2 1" xfId="675"/>
    <cellStyle name="Heading 3" xfId="676"/>
    <cellStyle name="Hyperlink_PandaGi1" xfId="677"/>
    <cellStyle name="Hyperlink_proforma1" xfId="678"/>
    <cellStyle name="Multiple" xfId="679"/>
    <cellStyle name="Normal_149" xfId="680"/>
    <cellStyle name="Normal_149 6-26" xfId="681"/>
    <cellStyle name="Normal_149 6-28" xfId="682"/>
    <cellStyle name="Normal_149 6-28up" xfId="683"/>
    <cellStyle name="Normal_149 6-29" xfId="684"/>
    <cellStyle name="Normal_150 1012b" xfId="685"/>
    <cellStyle name="Normal_153 10-25 up1" xfId="686"/>
    <cellStyle name="Normal_153 1012up" xfId="687"/>
    <cellStyle name="Normal_153 b 10-02" xfId="688"/>
    <cellStyle name="Normal_153 b d 10-02" xfId="689"/>
    <cellStyle name="Normal_153 up 10-02" xfId="690"/>
    <cellStyle name="Normal_2-on-0" xfId="691"/>
    <cellStyle name="Normal_2003" xfId="692"/>
    <cellStyle name="Normal_321st" xfId="693"/>
    <cellStyle name="Normal_353HHC" xfId="694"/>
    <cellStyle name="Normal_9_20_99 Market Data" xfId="695"/>
    <cellStyle name="Normal_A" xfId="696"/>
    <cellStyle name="Normal_A (2)" xfId="697"/>
    <cellStyle name="Normal_A (2)_Sensitivities" xfId="698"/>
    <cellStyle name="Normal_A_Sensitivities" xfId="699"/>
    <cellStyle name="Normal_Advance Requests 10-13-2000" xfId="700"/>
    <cellStyle name="Normal_Amort &amp; Drawdown" xfId="701"/>
    <cellStyle name="Normal_Annual Links" xfId="702"/>
    <cellStyle name="Normal_Annual MCP" xfId="703"/>
    <cellStyle name="Normal_Annual.Results.Base 11-06-00" xfId="704"/>
    <cellStyle name="Normal_AnnualExchangeEP07" xfId="705"/>
    <cellStyle name="Normal_AnnualMCP" xfId="706"/>
    <cellStyle name="Normal_APOTH" xfId="707"/>
    <cellStyle name="Normal_Archer TD 1000MW 05-15-00" xfId="708"/>
    <cellStyle name="Normal_Arizona" xfId="709"/>
    <cellStyle name="Normal_Arizona-Base-11-17-99 vC" xfId="710"/>
    <cellStyle name="Normal_Arizona-Base-11-17-99 vC.xls Chart 1" xfId="711"/>
    <cellStyle name="Normal_Availability Matrix" xfId="712"/>
    <cellStyle name="Normal_AVOCA" xfId="713"/>
    <cellStyle name="Normal_BALSHEET" xfId="714"/>
    <cellStyle name="Normal_BALSHEET_1" xfId="715"/>
    <cellStyle name="Normal_Base Model" xfId="716"/>
    <cellStyle name="Normal_BINT" xfId="717"/>
    <cellStyle name="Normal_BKPC Construction Budget at Closing" xfId="718"/>
    <cellStyle name="Normal_Book" xfId="719"/>
    <cellStyle name="Normal_Book11" xfId="720"/>
    <cellStyle name="Normal_Book2" xfId="721"/>
    <cellStyle name="Normal_Bowman 60-40 500MW Goldman 02-15-00" xfId="722"/>
    <cellStyle name="Normal_Bowman PSEG 15 yr bank 6-3-99.xls Chart 1" xfId="723"/>
    <cellStyle name="Normal_BS" xfId="724"/>
    <cellStyle name="Normal_BusHigh (2)" xfId="725"/>
    <cellStyle name="Normal_Cal South" xfId="726"/>
    <cellStyle name="Normal_Calpine Assumptions 6-7-00" xfId="727"/>
    <cellStyle name="Normal_Calpine falls away Budget scenario #1" xfId="728"/>
    <cellStyle name="Normal_Cap detail" xfId="729"/>
    <cellStyle name="Normal_Cash Flows" xfId="730"/>
    <cellStyle name="Normal_Cashflow" xfId="731"/>
    <cellStyle name="Normal_CASHFLOW_1" xfId="732"/>
    <cellStyle name="Normal_CASHFLOW_eps (monthly) 082499" xfId="733"/>
    <cellStyle name="Normal_CASHFLOW_PERSON2" xfId="734"/>
    <cellStyle name="Normal_cc pace fuel forecast as of9-15-99" xfId="735"/>
    <cellStyle name="Normal_CF%" xfId="736"/>
    <cellStyle name="Normal_CF_disc ops" xfId="737"/>
    <cellStyle name="Normal_chase1026" xfId="738"/>
    <cellStyle name="Normal_chinaconst" xfId="739"/>
    <cellStyle name="Normal_COMPASS" xfId="740"/>
    <cellStyle name="Normal_Conaway" xfId="741"/>
    <cellStyle name="Normal_Construction" xfId="742"/>
    <cellStyle name="Normal_Construction #1" xfId="743"/>
    <cellStyle name="Normal_Construction Budget Assignments 050900" xfId="744"/>
    <cellStyle name="Normal_Cost Model" xfId="745"/>
    <cellStyle name="Normal_Cost Model (2)" xfId="746"/>
    <cellStyle name="Normal_Crosstab" xfId="747"/>
    <cellStyle name="Normal_Data &amp; Key Results" xfId="748"/>
    <cellStyle name="Normal_debt - equity draw2" xfId="749"/>
    <cellStyle name="Normal_Debt Svce #1 (2)" xfId="750"/>
    <cellStyle name="Normal_Depreciation (2)" xfId="751"/>
    <cellStyle name="Normal_Dev &amp; Mgmt Revs by Month" xfId="752"/>
    <cellStyle name="Normal_DILUTE" xfId="753"/>
    <cellStyle name="Normal_DrawScheds" xfId="754"/>
    <cellStyle name="Normal_DTA" xfId="755"/>
    <cellStyle name="Normal_El Dorado" xfId="756"/>
    <cellStyle name="Normal_El Dorado - 0100 v2" xfId="757"/>
    <cellStyle name="Normal_El Dorado - 0100 v6" xfId="758"/>
    <cellStyle name="Normal_El Dorado - Bank Version 1-15" xfId="759"/>
    <cellStyle name="Normal_El Dorado - S&amp;W ABB 6-1-99.xls Chart 1" xfId="760"/>
    <cellStyle name="Normal_El Dorado - S&amp;W ABB D&amp;T 7-26-99" xfId="761"/>
    <cellStyle name="Normal_El Dorado 0101 v1 early ops test" xfId="762"/>
    <cellStyle name="Normal_El Dorado 1000 v5 10-27-00" xfId="763"/>
    <cellStyle name="Normal_El Dorado 1000 v8" xfId="764"/>
    <cellStyle name="Normal_El Dorado 1100 v1" xfId="765"/>
    <cellStyle name="Normal_El Dorado 3-15" xfId="766"/>
    <cellStyle name="Normal_El Dorado 3-19" xfId="767"/>
    <cellStyle name="Normal_El Dorado 3-29" xfId="768"/>
    <cellStyle name="Normal_El Dorado Market Revenue" xfId="769"/>
    <cellStyle name="Normal_El Dorado Project Model 0900 v2" xfId="770"/>
    <cellStyle name="Normal_El Dorado-Pace 02-15-01 " xfId="771"/>
    <cellStyle name="Normal_El_Do_Gila_2x2000MW_CC_101100_partcov4_17%_100%const" xfId="772"/>
    <cellStyle name="Normal_Eldorado Budget 01-04-01" xfId="773"/>
    <cellStyle name="Normal_EPL 304 CA BDE" xfId="774"/>
    <cellStyle name="Normal_eps (monthly) 082499" xfId="775"/>
    <cellStyle name="Normal_ERCOT 1 Two Year IS CF" xfId="776"/>
    <cellStyle name="Normal_ERCOT 1.xls Chart 1" xfId="777"/>
    <cellStyle name="Normal_Exchnage Panda 08 revised" xfId="778"/>
    <cellStyle name="Normal_FAS95GEN" xfId="779"/>
    <cellStyle name="Normal_FPC494" xfId="780"/>
    <cellStyle name="Normal_FRCC Combined" xfId="781"/>
    <cellStyle name="Normal_FY97COB1." xfId="782"/>
    <cellStyle name="Normal_FY97COB1._Sensitivities" xfId="783"/>
    <cellStyle name="Normal_GAAP97" xfId="784"/>
    <cellStyle name="Normal_Gas Price Summary" xfId="785"/>
    <cellStyle name="Normal_Gas Prices - 102400" xfId="786"/>
    <cellStyle name="Normal_gen_rev" xfId="787"/>
    <cellStyle name="Normal_generation" xfId="788"/>
    <cellStyle name="Normal_Generics" xfId="789"/>
    <cellStyle name="Normal_Gila" xfId="790"/>
    <cellStyle name="Normal_Gila Budget 10-31-00" xfId="791"/>
    <cellStyle name="Normal_Gila Hourly MCP s 11-16-99" xfId="792"/>
    <cellStyle name="Normal_Gila Ri3" xfId="793"/>
    <cellStyle name="Normal_Gila River - Bank Version 011200 v2" xfId="794"/>
    <cellStyle name="Normal_Gila River - Bank Version 12-16" xfId="795"/>
    <cellStyle name="Normal_Gila River 062600 v1" xfId="796"/>
    <cellStyle name="Normal_Gila River 2-13.xls Chart 1149" xfId="797"/>
    <cellStyle name="Normal_Gila River Fuel 02-19-01 Shaila Pace 4th qtr" xfId="798"/>
    <cellStyle name="Normal_Gila River Market Price Results 2_16_01" xfId="799"/>
    <cellStyle name="Normal_Gila River O&amp;M -- pre-COD" xfId="800"/>
    <cellStyle name="Normal_Gila River pre-cod O&amp;M 2-27-01" xfId="801"/>
    <cellStyle name="Normal_Gila River Project On-Pk Off-Pk Results" xfId="802"/>
    <cellStyle name="Normal_Gila River Results s" xfId="803"/>
    <cellStyle name="Normal_Gila River Sales" xfId="804"/>
    <cellStyle name="Normal_Gila River Sensitivty Results AZ ONLY 3_6_01" xfId="805"/>
    <cellStyle name="Normal_Gila&amp;ElD" xfId="806"/>
    <cellStyle name="Normal_Gila&amp;ElD_cash_flow_reqts" xfId="807"/>
    <cellStyle name="Normal_Guadalu1" xfId="808"/>
    <cellStyle name="Normal_Guadalupe - Final Proforma (9-22-99)" xfId="809"/>
    <cellStyle name="Normal_Guadalupe Revised (D Barrick 7-16-99)" xfId="810"/>
    <cellStyle name="Normal_Guadalupe2" xfId="811"/>
    <cellStyle name="Normal_GuadalupeEP07" xfId="812"/>
    <cellStyle name="Normal_Hagler 6-6-00 " xfId="813"/>
    <cellStyle name="Normal_Illinois 0500 v1 B" xfId="814"/>
    <cellStyle name="Normal_Illinois 0700 v1" xfId="815"/>
    <cellStyle name="Normal_Illinois 111100 v1" xfId="816"/>
    <cellStyle name="Normal_Income" xfId="817"/>
    <cellStyle name="Normal_INCSTAT" xfId="818"/>
    <cellStyle name="Normal_INCSTAT_1" xfId="819"/>
    <cellStyle name="Normal_Independence Rate Comparison" xfId="820"/>
    <cellStyle name="Normal_Initial2" xfId="821"/>
    <cellStyle name="Normal_INTCO95" xfId="822"/>
    <cellStyle name="Normal_JIIDTA" xfId="823"/>
    <cellStyle name="Normal_JIILDT" xfId="824"/>
    <cellStyle name="Normal_JMCAFF95" xfId="825"/>
    <cellStyle name="Normal_JMCAR95" xfId="826"/>
    <cellStyle name="Normal_JMCIACCO" xfId="827"/>
    <cellStyle name="Normal_JMCIAUD" xfId="828"/>
    <cellStyle name="Normal_JMCIINT" xfId="829"/>
    <cellStyle name="Normal_JMCIJMAI" xfId="830"/>
    <cellStyle name="Normal_JMCILEG" xfId="831"/>
    <cellStyle name="Normal_JMCINV96" xfId="832"/>
    <cellStyle name="Normal_JMCINW" xfId="833"/>
    <cellStyle name="Normal_JMCINWV" xfId="834"/>
    <cellStyle name="Normal_JMCNWT" xfId="835"/>
    <cellStyle name="Normal_JMCNWT_Sensitivities" xfId="836"/>
    <cellStyle name="Normal_JMCSELAP" xfId="837"/>
    <cellStyle name="Normal_JMCSELTA" xfId="838"/>
    <cellStyle name="Normal_JSGRT96" xfId="839"/>
    <cellStyle name="Normal_JSIDTS" xfId="840"/>
    <cellStyle name="Normal_KATHLEEN.XLS" xfId="841"/>
    <cellStyle name="Normal_La Paloma FINAL 2-00" xfId="842"/>
    <cellStyle name="Normal_laroux" xfId="843"/>
    <cellStyle name="Normal_laroux_1" xfId="844"/>
    <cellStyle name="Normal_laroux_1_EPL 304 CA BDE" xfId="845"/>
    <cellStyle name="Normal_laroux_1_laroux" xfId="846"/>
    <cellStyle name="Normal_laroux_1_Sheet1 (2)" xfId="847"/>
    <cellStyle name="Normal_laroux_1_Sheet1 (2)_Sensitivities" xfId="848"/>
    <cellStyle name="Normal_laroux_2" xfId="849"/>
    <cellStyle name="Normal_laroux_2_EPL 304 CA BDE" xfId="850"/>
    <cellStyle name="Normal_laroux_2_laroux" xfId="851"/>
    <cellStyle name="Normal_laroux_2_laroux_Sensitivities" xfId="852"/>
    <cellStyle name="Normal_laroux_2_Sheet1 (2)" xfId="853"/>
    <cellStyle name="Normal_laroux_2_Sheet1 (2)_Sensitivities" xfId="854"/>
    <cellStyle name="Normal_laroux_3" xfId="855"/>
    <cellStyle name="Normal_laroux_3_EPL 304 CA BDE" xfId="856"/>
    <cellStyle name="Normal_laroux_3_EPL 304 CA BDE_Sensitivities" xfId="857"/>
    <cellStyle name="Normal_laroux_3_laroux" xfId="858"/>
    <cellStyle name="Normal_laroux_3_laroux_Sensitivities" xfId="859"/>
    <cellStyle name="Normal_laroux_3_Sheet1 (2)" xfId="860"/>
    <cellStyle name="Normal_laroux_4" xfId="861"/>
    <cellStyle name="Normal_laroux_4_EPL 304 CA BDE" xfId="862"/>
    <cellStyle name="Normal_laroux_4_EPL 304 CA BDE_Sensitivities" xfId="863"/>
    <cellStyle name="Normal_laroux_5" xfId="864"/>
    <cellStyle name="Normal_laroux_5_EPL 304 CA BDE" xfId="865"/>
    <cellStyle name="Normal_laroux_5_Sensitivities" xfId="866"/>
    <cellStyle name="Normal_laroux_6" xfId="867"/>
    <cellStyle name="Normal_laroux_6_EPL 304 CA BDE" xfId="868"/>
    <cellStyle name="Normal_laroux_6_Sensitivities" xfId="869"/>
    <cellStyle name="Normal_laroux_7" xfId="870"/>
    <cellStyle name="Normal_laroux_8" xfId="871"/>
    <cellStyle name="Normal_laroux_EPL 304 CA BDE" xfId="872"/>
    <cellStyle name="Normal_laroux_laroux" xfId="873"/>
    <cellStyle name="Normal_laroux_Sheet1 (2)" xfId="874"/>
    <cellStyle name="Normal_Leesburg" xfId="875"/>
    <cellStyle name="Normal_Link and Exchange 05 121198" xfId="876"/>
    <cellStyle name="Normal_Loan Draw Schedule" xfId="877"/>
    <cellStyle name="Normal_LTSA1" xfId="878"/>
    <cellStyle name="Normal_LTSA1 013100 Lloyd" xfId="879"/>
    <cellStyle name="Normal_Market Area Energy Prices" xfId="880"/>
    <cellStyle name="Normal_MATERAL2" xfId="881"/>
    <cellStyle name="Normal_mc80080" xfId="882"/>
    <cellStyle name="Normal_MCP-Query" xfId="883"/>
    <cellStyle name="Normal_merchantB results" xfId="884"/>
    <cellStyle name="Normal_Midway" xfId="885"/>
    <cellStyle name="Normal_MIL-DEP1" xfId="886"/>
    <cellStyle name="Normal_MIL-DEP1_Sensitivities" xfId="887"/>
    <cellStyle name="Normal_MODEL.XLS" xfId="888"/>
    <cellStyle name="Normal_Monthly" xfId="889"/>
    <cellStyle name="Normal_Monthly Exchange" xfId="890"/>
    <cellStyle name="Normal_MonthlyExchangeEP07" xfId="891"/>
    <cellStyle name="Normal_MonthlyMCP" xfId="892"/>
    <cellStyle name="Normal_MonthlyMCPep07" xfId="893"/>
    <cellStyle name="Normal_mud plant bolted" xfId="894"/>
    <cellStyle name="Normal_National Gas Forecasts" xfId="895"/>
    <cellStyle name="Normal_NCA-144A.xls" xfId="896"/>
    <cellStyle name="Normal_New Pages for Guadalupe Model.xls" xfId="897"/>
    <cellStyle name="Normal_New Units" xfId="898"/>
    <cellStyle name="Normal_New Units Revenue" xfId="899"/>
    <cellStyle name="Normal_NewProj CF" xfId="900"/>
    <cellStyle name="Normal_NM 2004" xfId="901"/>
    <cellStyle name="Normal_NPVCal" xfId="902"/>
    <cellStyle name="Normal_Numbers for El Dorado  Fuel Proforma" xfId="903"/>
    <cellStyle name="Normal_Odessa - Beck 60-40 7-23-99" xfId="904"/>
    <cellStyle name="Normal_OM Const Bud Don T" xfId="905"/>
    <cellStyle name="Normal_Oneta" xfId="906"/>
    <cellStyle name="Normal_Oneta - S&amp;W D&amp;T 6-2-99.xls Chart 1" xfId="907"/>
    <cellStyle name="Normal_Oneta 052200 v1" xfId="908"/>
    <cellStyle name="Normal_Oneta 061300" xfId="909"/>
    <cellStyle name="Normal_Oneta Constr. Budget" xfId="910"/>
    <cellStyle name="Normal_Operating Summary - Maryland" xfId="911"/>
    <cellStyle name="Normal_Operations" xfId="912"/>
    <cellStyle name="Normal_Operations &amp; Investments (2)" xfId="913"/>
    <cellStyle name="Normal_OUTPUT" xfId="914"/>
    <cellStyle name="Normal_P-R Rept" xfId="915"/>
    <cellStyle name="Normal_Pace-El Dorado Monthly" xfId="916"/>
    <cellStyle name="Normal_Panda_TECO combinedv021601v6_baseline_2-16Market Prices_25Yr Amort" xfId="917"/>
    <cellStyle name="Normal_PandaGi1" xfId="918"/>
    <cellStyle name="Normal_Payments Worksheet 3" xfId="919"/>
    <cellStyle name="Normal_PENINTRE" xfId="920"/>
    <cellStyle name="Normal_PENJMC" xfId="921"/>
    <cellStyle name="Normal_PEPCO.XLS" xfId="922"/>
    <cellStyle name="Normal_PERSON2" xfId="923"/>
    <cellStyle name="Normal_PERSON2_1" xfId="924"/>
    <cellStyle name="Normal_PERSON2_1_eps (monthly) 082499" xfId="925"/>
    <cellStyle name="Normal_PERSON2_2" xfId="926"/>
    <cellStyle name="Normal_PERSON2_eps (monthly) 082499" xfId="927"/>
    <cellStyle name="Normal_PERSON2_MIL-DEP1" xfId="928"/>
    <cellStyle name="Normal_PFC" xfId="929"/>
    <cellStyle name="Normal_PR1994 (2)" xfId="930"/>
    <cellStyle name="Normal_Pre-close costs 10-00" xfId="931"/>
    <cellStyle name="Normal_Prelim.Annual.Results East Interconnect 10-26-00" xfId="932"/>
    <cellStyle name="Normal_Project Model Form Links" xfId="933"/>
    <cellStyle name="Normal_Propert2" xfId="934"/>
    <cellStyle name="Normal_Queries" xfId="935"/>
    <cellStyle name="Normal_R W Beck 2-16-01 data" xfId="936"/>
    <cellStyle name="Normal_R.W. Beck 3-09-00 Bid Based &amp; Duct Firing" xfId="937"/>
    <cellStyle name="Normal_rawdata" xfId="938"/>
    <cellStyle name="Normal_Reimbursables 02-13-01" xfId="939"/>
    <cellStyle name="Normal_Returns" xfId="940"/>
    <cellStyle name="Normal_revised_base final version4" xfId="941"/>
    <cellStyle name="Normal_Rollup" xfId="942"/>
    <cellStyle name="Normal_RPACONS (BY RANK&amp;EVENT)" xfId="943"/>
    <cellStyle name="Normal_RPACONS (BY RANK)" xfId="944"/>
    <cellStyle name="Normal_RW Beck 01-19-00" xfId="945"/>
    <cellStyle name="Normal_RW Beck 03-10-00" xfId="946"/>
    <cellStyle name="Normal_SAMDILT2" xfId="947"/>
    <cellStyle name="Normal_SAMDILT4" xfId="948"/>
    <cellStyle name="Normal_scenari1" xfId="949"/>
    <cellStyle name="Normal_Schedule" xfId="950"/>
    <cellStyle name="Normal_Sensitivities" xfId="951"/>
    <cellStyle name="Normal_Sheet1" xfId="952"/>
    <cellStyle name="Normal_Sheet1 (2)" xfId="953"/>
    <cellStyle name="Normal_Sheet1_1" xfId="954"/>
    <cellStyle name="Normal_Sheet1_Amort &amp; Drawdown" xfId="955"/>
    <cellStyle name="Normal_Sheet1_BS" xfId="956"/>
    <cellStyle name="Normal_Sheet1_La Paloma FINAL 2-00" xfId="957"/>
    <cellStyle name="Normal_Sheet1_NewProj CF" xfId="958"/>
    <cellStyle name="Normal_Sheet1_Offer Rack-Up2" xfId="959"/>
    <cellStyle name="Normal_Sheet1_Sensitivities" xfId="960"/>
    <cellStyle name="Normal_Sheet2" xfId="961"/>
    <cellStyle name="Normal_Sheet2_La Paloma FINAL 2-00" xfId="962"/>
    <cellStyle name="Normal_Sheet2_Sensitivities" xfId="963"/>
    <cellStyle name="Normal_Sheet3" xfId="964"/>
    <cellStyle name="Normal_Sheet3_La Paloma FINAL 2-00" xfId="965"/>
    <cellStyle name="Normal_Sheet3_Sensitivities" xfId="966"/>
    <cellStyle name="Normal_Sheet4" xfId="967"/>
    <cellStyle name="Normal_Sheet4_Gila River Market Price Results 2_16_01" xfId="968"/>
    <cellStyle name="Normal_Sheet4_Gila River Sensitivty Results AZ ONLY 3_6_01" xfId="969"/>
    <cellStyle name="Normal_Sheet4_R W Beck 2-16-01 data" xfId="970"/>
    <cellStyle name="Normal_Sheet5" xfId="971"/>
    <cellStyle name="Normal_SHRHEQTY" xfId="972"/>
    <cellStyle name="Normal_SHRHEQTY_1" xfId="973"/>
    <cellStyle name="Normal_So Cal" xfId="974"/>
    <cellStyle name="Normal_SoNev" xfId="975"/>
    <cellStyle name="Normal_stationdetail" xfId="976"/>
    <cellStyle name="Normal_TABLE" xfId="977"/>
    <cellStyle name="Normal_table_1" xfId="978"/>
    <cellStyle name="Normal_table_BALSHEET" xfId="979"/>
    <cellStyle name="Normal_table_CASHFLOW" xfId="980"/>
    <cellStyle name="Normal_table_INCSTAT" xfId="981"/>
    <cellStyle name="Normal_table_SHRHEQTY" xfId="982"/>
    <cellStyle name="Normal_Tax" xfId="983"/>
    <cellStyle name="Normal_Tax Allocation" xfId="984"/>
    <cellStyle name="Normal_TECO Combined Return Analysis NEW 01-23-01" xfId="985"/>
    <cellStyle name="Normal_TECO summary 1-30-01" xfId="986"/>
    <cellStyle name="Normal_TECO summary 1-30-01_El Dorado 3-15" xfId="987"/>
    <cellStyle name="Normal_TECO summary 10-31" xfId="988"/>
    <cellStyle name="Normal_TEM02" xfId="989"/>
    <cellStyle name="Normal_TEM03" xfId="990"/>
    <cellStyle name="Normal_TEM04" xfId="991"/>
    <cellStyle name="Normal_TEM05" xfId="992"/>
    <cellStyle name="Normal_TEM06" xfId="993"/>
    <cellStyle name="Normal_TEM08" xfId="994"/>
    <cellStyle name="Normal_TEM09" xfId="995"/>
    <cellStyle name="Normal_TEM10" xfId="996"/>
    <cellStyle name="Normal_TEM11" xfId="997"/>
    <cellStyle name="Normal_TEM12" xfId="998"/>
    <cellStyle name="Normal_TEM20" xfId="999"/>
    <cellStyle name="Normal_TEM22" xfId="1000"/>
    <cellStyle name="Normal_TEM23" xfId="1001"/>
    <cellStyle name="Normal_TEM24" xfId="1002"/>
    <cellStyle name="Normal_TEM31" xfId="1003"/>
    <cellStyle name="Normal_TEM32" xfId="1004"/>
    <cellStyle name="Normal_TEM_A" xfId="1005"/>
    <cellStyle name="Normal_TEM_B" xfId="1006"/>
    <cellStyle name="Normal_TIE Consolidated" xfId="1007"/>
    <cellStyle name="Normal_TIE Consolidated 09-18-00 c2 Teco" xfId="1008"/>
    <cellStyle name="Normal_TIE Valuation" xfId="1009"/>
    <cellStyle name="Normal_TINT" xfId="1010"/>
    <cellStyle name="Normal_TPSOverF" xfId="1011"/>
    <cellStyle name="Normal_UPPCostsToClose_v4" xfId="1012"/>
    <cellStyle name="Normal_USGen Cash Flow-Current (2)" xfId="1013"/>
    <cellStyle name="Normal_USGen Income-Current (2)" xfId="1014"/>
    <cellStyle name="Normal_VALUE7YF" xfId="1015"/>
    <cellStyle name="Normal_ValueRav4" xfId="1016"/>
    <cellStyle name="Normal_Water Payback (2-13-01)" xfId="1017"/>
    <cellStyle name="Normal_West Michigan 0800 v1 test" xfId="1018"/>
    <cellStyle name="Normal_WVA 0400 v5" xfId="1019"/>
    <cellStyle name="Normal_WVA 0700 v1" xfId="1020"/>
    <cellStyle name="Page Number" xfId="1021"/>
    <cellStyle name="Percent [.00%]" xfId="1022"/>
    <cellStyle name="Percent_149 6-26" xfId="1023"/>
    <cellStyle name="Percent_149 6-28" xfId="1024"/>
    <cellStyle name="Percent_149 6-28up" xfId="1025"/>
    <cellStyle name="Percent_149 6-28up_Oneta 071700 v3" xfId="1026"/>
    <cellStyle name="Percent_149 6-29" xfId="1027"/>
    <cellStyle name="Percent_150 1012b" xfId="1028"/>
    <cellStyle name="Percent_1501101" xfId="1029"/>
    <cellStyle name="Percent_1501101_El Dorado 3-15" xfId="1030"/>
    <cellStyle name="Percent_150upp" xfId="1031"/>
    <cellStyle name="Percent_150upp2" xfId="1032"/>
    <cellStyle name="Percent_150upp2_El Dorado 3-15" xfId="1033"/>
    <cellStyle name="Percent_150upp_El Dorado 3-15" xfId="1034"/>
    <cellStyle name="Percent_153 10-25 up1" xfId="1035"/>
    <cellStyle name="Percent_153 1012up" xfId="1036"/>
    <cellStyle name="Percent_153 b 10-02" xfId="1037"/>
    <cellStyle name="Percent_153 b d 10-02" xfId="1038"/>
    <cellStyle name="Percent_153 up 10-02" xfId="1039"/>
    <cellStyle name="Percent_1531101" xfId="1040"/>
    <cellStyle name="Percent_1531101_El Dorado 3-15" xfId="1041"/>
    <cellStyle name="Percent_153pgr" xfId="1042"/>
    <cellStyle name="Percent_153pgr2" xfId="1043"/>
    <cellStyle name="Percent_153pgr2_El Dorado 3-15" xfId="1044"/>
    <cellStyle name="Percent_153pgr3" xfId="1045"/>
    <cellStyle name="Percent_153pgr3_El Dorado 3-15" xfId="1046"/>
    <cellStyle name="Percent_153pgr_El Dorado 3-15" xfId="1047"/>
    <cellStyle name="Percent_Construction Sources &amp; Uses" xfId="1048"/>
    <cellStyle name="Percent_paiddate 6-26" xfId="1049"/>
    <cellStyle name="Percent_paiddate 6-26_Panda_TECO combinedv021601v6_baseline_2-16Market Prices_25Yr Amort" xfId="1050"/>
    <cellStyle name="Percent_paiddate 6-26_UPPCostsToClose_v4" xfId="1051"/>
    <cellStyle name="Percent_paiddate 6-26_UPPCostsToClose_v4_El Dorado 3-15" xfId="1052"/>
    <cellStyle name="Percent_TECO summary 1-30-01" xfId="1053"/>
    <cellStyle name="Percent_TECO summary 1-30-01_El Dorado 3-15" xfId="1054"/>
    <cellStyle name="Percent_TECO summary 10-31" xfId="1055"/>
    <cellStyle name="Table Head" xfId="1056"/>
    <cellStyle name="Table Head Aligned" xfId="1057"/>
    <cellStyle name="Table Head Blue" xfId="1058"/>
    <cellStyle name="Table Head Green" xfId="1059"/>
    <cellStyle name="Table Title" xfId="1060"/>
    <cellStyle name="Table Units" xfId="106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3984375" defaultRowHeight="12.75" customHeight="true" zeroHeight="false" outlineLevelRow="1" outlineLevelCol="1"/>
  <cols>
    <col collapsed="false" customWidth="false" hidden="false" outlineLevel="0" max="2" min="1" style="1" width="8.4"/>
    <col collapsed="false" customWidth="true" hidden="false" outlineLevel="0" max="3" min="3" style="1" width="20.4"/>
    <col collapsed="false" customWidth="true" hidden="false" outlineLevel="0" max="10" min="4" style="2" width="11.25"/>
    <col collapsed="false" customWidth="true" hidden="true" outlineLevel="1" max="17" min="11" style="2" width="11.25"/>
    <col collapsed="false" customWidth="true" hidden="true" outlineLevel="1" max="18" min="18" style="2" width="11.55"/>
    <col collapsed="false" customWidth="true" hidden="true" outlineLevel="1" max="23" min="19" style="2" width="11.85"/>
    <col collapsed="false" customWidth="true" hidden="true" outlineLevel="1" max="40" min="24" style="1" width="8.15"/>
    <col collapsed="false" customWidth="false" hidden="false" outlineLevel="0" max="257" min="41" style="1" width="8.4"/>
  </cols>
  <sheetData>
    <row r="2" customFormat="false" ht="9" hidden="false" customHeight="false" outlineLevel="0" collapsed="false">
      <c r="A2" s="3"/>
      <c r="B2" s="3"/>
      <c r="C2" s="3"/>
      <c r="D2" s="4"/>
      <c r="E2" s="5" t="n">
        <v>37986</v>
      </c>
      <c r="F2" s="5" t="n">
        <v>38352</v>
      </c>
      <c r="G2" s="5" t="n">
        <v>38717</v>
      </c>
      <c r="H2" s="5" t="n">
        <v>39082</v>
      </c>
      <c r="I2" s="5" t="n">
        <v>39447</v>
      </c>
      <c r="J2" s="5" t="n">
        <v>39813</v>
      </c>
      <c r="K2" s="5" t="n">
        <f aca="false">J2+365</f>
        <v>40178</v>
      </c>
      <c r="L2" s="5" t="n">
        <f aca="false">K2+365</f>
        <v>40543</v>
      </c>
      <c r="M2" s="5" t="n">
        <f aca="false">L2+365</f>
        <v>40908</v>
      </c>
      <c r="N2" s="5" t="n">
        <f aca="false">M2+365</f>
        <v>41273</v>
      </c>
      <c r="O2" s="5" t="n">
        <f aca="false">N2+365</f>
        <v>41638</v>
      </c>
      <c r="P2" s="5" t="n">
        <f aca="false">O2+365</f>
        <v>42003</v>
      </c>
      <c r="Q2" s="5" t="n">
        <f aca="false">P2+365</f>
        <v>42368</v>
      </c>
      <c r="R2" s="5" t="n">
        <f aca="false">Q2+365</f>
        <v>42733</v>
      </c>
      <c r="S2" s="5" t="n">
        <f aca="false">R2+365</f>
        <v>43098</v>
      </c>
      <c r="T2" s="5" t="n">
        <f aca="false">S2+365</f>
        <v>43463</v>
      </c>
      <c r="U2" s="5" t="n">
        <f aca="false">T2+365</f>
        <v>43828</v>
      </c>
      <c r="V2" s="5" t="n">
        <f aca="false">U2+365</f>
        <v>44193</v>
      </c>
      <c r="W2" s="5" t="n">
        <f aca="false">V2+365</f>
        <v>44558</v>
      </c>
      <c r="X2" s="5" t="n">
        <f aca="false">W2+365</f>
        <v>44923</v>
      </c>
      <c r="Y2" s="5" t="n">
        <f aca="false">X2+365</f>
        <v>45288</v>
      </c>
      <c r="Z2" s="5" t="n">
        <f aca="false">Y2+365</f>
        <v>45653</v>
      </c>
      <c r="AA2" s="5" t="n">
        <f aca="false">Z2+365</f>
        <v>46018</v>
      </c>
      <c r="AB2" s="5" t="n">
        <f aca="false">AA2+365</f>
        <v>46383</v>
      </c>
      <c r="AC2" s="5" t="n">
        <f aca="false">AB2+365</f>
        <v>46748</v>
      </c>
      <c r="AD2" s="5" t="n">
        <f aca="false">AC2+365</f>
        <v>47113</v>
      </c>
      <c r="AE2" s="5" t="n">
        <f aca="false">AD2+365</f>
        <v>47478</v>
      </c>
      <c r="AF2" s="5" t="n">
        <f aca="false">AE2+365</f>
        <v>47843</v>
      </c>
      <c r="AG2" s="5" t="n">
        <f aca="false">AF2+365</f>
        <v>48208</v>
      </c>
      <c r="AH2" s="5" t="n">
        <f aca="false">AG2+365</f>
        <v>48573</v>
      </c>
      <c r="AI2" s="5" t="n">
        <f aca="false">AH2+365</f>
        <v>48938</v>
      </c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12.75" hidden="false" customHeight="false" outlineLevel="0" collapsed="false">
      <c r="A3" s="6" t="s">
        <v>0</v>
      </c>
      <c r="B3" s="7"/>
      <c r="C3" s="7"/>
      <c r="D3" s="1"/>
      <c r="E3" s="8" t="n">
        <v>351316.866221168</v>
      </c>
      <c r="F3" s="8" t="n">
        <v>529529.538359492</v>
      </c>
      <c r="G3" s="8" t="n">
        <v>564144.857146854</v>
      </c>
      <c r="H3" s="8" t="n">
        <v>587335.819748801</v>
      </c>
      <c r="I3" s="8" t="n">
        <v>595959.240684475</v>
      </c>
      <c r="J3" s="8" t="n">
        <v>598809.116230038</v>
      </c>
      <c r="K3" s="8" t="n">
        <v>626717.106361768</v>
      </c>
      <c r="L3" s="8" t="n">
        <v>658846.650817274</v>
      </c>
      <c r="M3" s="8" t="n">
        <v>665272.655569198</v>
      </c>
      <c r="N3" s="8" t="n">
        <v>681638.817582201</v>
      </c>
      <c r="O3" s="8" t="n">
        <v>698349.360607788</v>
      </c>
      <c r="P3" s="8" t="n">
        <v>715412.081540701</v>
      </c>
      <c r="Q3" s="8" t="n">
        <v>732834.94279438</v>
      </c>
      <c r="R3" s="8" t="n">
        <v>750864.246279069</v>
      </c>
      <c r="S3" s="8" t="n">
        <v>769270.902586839</v>
      </c>
      <c r="T3" s="8" t="n">
        <v>788063.402883644</v>
      </c>
      <c r="U3" s="8" t="n">
        <v>807250.416655705</v>
      </c>
      <c r="V3" s="8" t="n">
        <v>826840.794892629</v>
      </c>
      <c r="W3" s="8" t="n">
        <v>853411.323836504</v>
      </c>
      <c r="X3" s="8" t="n">
        <v>880835.69672799</v>
      </c>
      <c r="Y3" s="8" t="n">
        <v>909141.351842343</v>
      </c>
      <c r="Z3" s="8" t="n">
        <v>938356.609183797</v>
      </c>
      <c r="AA3" s="8" t="n">
        <v>968510.698819918</v>
      </c>
      <c r="AB3" s="8" t="n">
        <v>999633.790126496</v>
      </c>
      <c r="AC3" s="8" t="n">
        <v>1031757.02197221</v>
      </c>
      <c r="AD3" s="8" t="n">
        <v>1064912.53387329</v>
      </c>
      <c r="AE3" s="8" t="n">
        <v>1099133.49814931</v>
      </c>
      <c r="AF3" s="8" t="n">
        <v>1134454.15311233</v>
      </c>
      <c r="AG3" s="8" t="n">
        <v>1170909.8373226</v>
      </c>
      <c r="AH3" s="8" t="n">
        <v>1208537.02494496</v>
      </c>
      <c r="AI3" s="8" t="n">
        <v>831581.721755476</v>
      </c>
    </row>
    <row r="4" customFormat="false" ht="12.75" hidden="false" customHeight="false" outlineLevel="0" collapsed="false">
      <c r="A4" s="9"/>
      <c r="B4" s="7"/>
      <c r="C4" s="7"/>
      <c r="D4" s="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</row>
    <row r="5" customFormat="false" ht="12.75" hidden="false" customHeight="false" outlineLevel="0" collapsed="false">
      <c r="A5" s="6" t="s">
        <v>1</v>
      </c>
      <c r="B5" s="7"/>
      <c r="C5" s="7"/>
      <c r="D5" s="1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</row>
    <row r="6" customFormat="false" ht="12.75" hidden="false" customHeight="false" outlineLevel="0" collapsed="false">
      <c r="A6" s="11" t="s">
        <v>2</v>
      </c>
      <c r="B6" s="7"/>
      <c r="C6" s="7"/>
      <c r="D6" s="1"/>
      <c r="E6" s="10" t="n">
        <v>179717.127004417</v>
      </c>
      <c r="F6" s="10" t="n">
        <v>263850.476124645</v>
      </c>
      <c r="G6" s="10" t="n">
        <v>277427.971169338</v>
      </c>
      <c r="H6" s="10" t="n">
        <v>285825.138968004</v>
      </c>
      <c r="I6" s="10" t="n">
        <v>314074.10955195</v>
      </c>
      <c r="J6" s="10" t="n">
        <v>314613.769023869</v>
      </c>
      <c r="K6" s="10" t="n">
        <v>330009.301250055</v>
      </c>
      <c r="L6" s="10" t="n">
        <v>349278.577018945</v>
      </c>
      <c r="M6" s="10" t="n">
        <v>355799.179571002</v>
      </c>
      <c r="N6" s="10" t="n">
        <v>367073.54459979</v>
      </c>
      <c r="O6" s="10" t="n">
        <v>378705.911825396</v>
      </c>
      <c r="P6" s="10" t="n">
        <v>390707.669561284</v>
      </c>
      <c r="Q6" s="10" t="n">
        <v>403090.568950018</v>
      </c>
      <c r="R6" s="10" t="n">
        <v>415866.735538148</v>
      </c>
      <c r="S6" s="10" t="n">
        <v>429048.681220771</v>
      </c>
      <c r="T6" s="10" t="n">
        <v>442649.31656758</v>
      </c>
      <c r="U6" s="10" t="n">
        <v>456681.963542605</v>
      </c>
      <c r="V6" s="10" t="n">
        <v>471160.368630224</v>
      </c>
      <c r="W6" s="10" t="n">
        <v>485632.028675035</v>
      </c>
      <c r="X6" s="10" t="n">
        <v>500541.682453535</v>
      </c>
      <c r="Y6" s="10" t="n">
        <v>515902.43178717</v>
      </c>
      <c r="Z6" s="10" t="n">
        <v>531727.766698313</v>
      </c>
      <c r="AA6" s="10" t="n">
        <v>548031.576821884</v>
      </c>
      <c r="AB6" s="10" t="n">
        <v>564828.163150205</v>
      </c>
      <c r="AC6" s="10" t="n">
        <v>582132.250120752</v>
      </c>
      <c r="AD6" s="10" t="n">
        <v>599958.998056773</v>
      </c>
      <c r="AE6" s="10" t="n">
        <v>618324.015971</v>
      </c>
      <c r="AF6" s="10" t="n">
        <v>637243.374743013</v>
      </c>
      <c r="AG6" s="10" t="n">
        <v>656733.620681071</v>
      </c>
      <c r="AH6" s="10" t="n">
        <v>676811.789479597</v>
      </c>
      <c r="AI6" s="10" t="n">
        <v>464996.648161589</v>
      </c>
    </row>
    <row r="7" customFormat="false" ht="12.75" hidden="false" customHeight="false" outlineLevel="0" collapsed="false">
      <c r="A7" s="11" t="s">
        <v>3</v>
      </c>
      <c r="B7" s="7"/>
      <c r="C7" s="7"/>
      <c r="D7" s="1"/>
      <c r="E7" s="10" t="n">
        <v>3950.63952804708</v>
      </c>
      <c r="F7" s="10" t="n">
        <v>6582.89393813774</v>
      </c>
      <c r="G7" s="10" t="n">
        <v>6900.95941469492</v>
      </c>
      <c r="H7" s="10" t="n">
        <v>7083.27028855813</v>
      </c>
      <c r="I7" s="10" t="n">
        <v>7246.86778945355</v>
      </c>
      <c r="J7" s="10" t="n">
        <v>7219.67348674049</v>
      </c>
      <c r="K7" s="10" t="n">
        <v>7540.14874814765</v>
      </c>
      <c r="L7" s="10" t="n">
        <v>7946.473518474</v>
      </c>
      <c r="M7" s="10" t="n">
        <v>8056.92092622891</v>
      </c>
      <c r="N7" s="10" t="n">
        <v>8274.45779123709</v>
      </c>
      <c r="O7" s="10" t="n">
        <v>8497.86815160049</v>
      </c>
      <c r="P7" s="10" t="n">
        <v>8727.31059169371</v>
      </c>
      <c r="Q7" s="10" t="n">
        <v>8962.94797766943</v>
      </c>
      <c r="R7" s="10" t="n">
        <v>9204.94757306651</v>
      </c>
      <c r="S7" s="10" t="n">
        <v>9453.4811575393</v>
      </c>
      <c r="T7" s="10" t="n">
        <v>9708.72514879286</v>
      </c>
      <c r="U7" s="10" t="n">
        <v>9970.86072781027</v>
      </c>
      <c r="V7" s="10" t="n">
        <v>10240.0739674611</v>
      </c>
      <c r="W7" s="10" t="n">
        <v>10516.5559645826</v>
      </c>
      <c r="X7" s="10" t="n">
        <v>10800.5029756263</v>
      </c>
      <c r="Y7" s="10" t="n">
        <v>11092.1165559682</v>
      </c>
      <c r="Z7" s="10" t="n">
        <v>11391.6037029794</v>
      </c>
      <c r="AA7" s="10" t="n">
        <v>11699.1770029598</v>
      </c>
      <c r="AB7" s="10" t="n">
        <v>12015.0547820397</v>
      </c>
      <c r="AC7" s="10" t="n">
        <v>12339.4612611548</v>
      </c>
      <c r="AD7" s="10" t="n">
        <v>12672.626715206</v>
      </c>
      <c r="AE7" s="10" t="n">
        <v>13014.7876365165</v>
      </c>
      <c r="AF7" s="10" t="n">
        <v>13366.1869027025</v>
      </c>
      <c r="AG7" s="10" t="n">
        <v>13727.0739490755</v>
      </c>
      <c r="AH7" s="10" t="n">
        <v>14097.7049457005</v>
      </c>
      <c r="AI7" s="10" t="n">
        <v>9652.22262018003</v>
      </c>
    </row>
    <row r="8" customFormat="false" ht="12.75" hidden="false" customHeight="false" outlineLevel="0" collapsed="false">
      <c r="A8" s="11" t="s">
        <v>4</v>
      </c>
      <c r="B8" s="7"/>
      <c r="C8" s="7"/>
      <c r="D8" s="1"/>
      <c r="E8" s="10" t="n">
        <v>552.214951559429</v>
      </c>
      <c r="F8" s="10" t="n">
        <v>831.911070344187</v>
      </c>
      <c r="G8" s="10" t="n">
        <v>846.146207686643</v>
      </c>
      <c r="H8" s="10" t="n">
        <v>844.366518242004</v>
      </c>
      <c r="I8" s="10" t="n">
        <v>1002.4696928588</v>
      </c>
      <c r="J8" s="10" t="n">
        <v>1035.15210863166</v>
      </c>
      <c r="K8" s="10" t="n">
        <v>1067.40598784135</v>
      </c>
      <c r="L8" s="10" t="n">
        <v>1100.38553741903</v>
      </c>
      <c r="M8" s="10" t="n">
        <v>1135.67882083339</v>
      </c>
      <c r="N8" s="10" t="n">
        <v>1171.6655749259</v>
      </c>
      <c r="O8" s="10" t="n">
        <v>1208.79503967117</v>
      </c>
      <c r="P8" s="10" t="n">
        <v>1247.10356553639</v>
      </c>
      <c r="Q8" s="10" t="n">
        <v>1286.62866110646</v>
      </c>
      <c r="R8" s="10" t="n">
        <v>1327.40903002994</v>
      </c>
      <c r="S8" s="10" t="n">
        <v>1369.48460914505</v>
      </c>
      <c r="T8" s="10" t="n">
        <v>1412.89660782328</v>
      </c>
      <c r="U8" s="10" t="n">
        <v>1457.68754856963</v>
      </c>
      <c r="V8" s="10" t="n">
        <v>1503.90130891973</v>
      </c>
      <c r="W8" s="10" t="n">
        <v>1550.09353970286</v>
      </c>
      <c r="X8" s="10" t="n">
        <v>1597.68380689408</v>
      </c>
      <c r="Y8" s="10" t="n">
        <v>1646.71393032318</v>
      </c>
      <c r="Z8" s="10" t="n">
        <v>1697.22696892223</v>
      </c>
      <c r="AA8" s="10" t="n">
        <v>1749.26725715042</v>
      </c>
      <c r="AB8" s="10" t="n">
        <v>1802.88044248259</v>
      </c>
      <c r="AC8" s="10" t="n">
        <v>1858.11352399224</v>
      </c>
      <c r="AD8" s="10" t="n">
        <v>1915.01489206083</v>
      </c>
      <c r="AE8" s="10" t="n">
        <v>1973.63436924614</v>
      </c>
      <c r="AF8" s="10" t="n">
        <v>2034.02325234314</v>
      </c>
      <c r="AG8" s="10" t="n">
        <v>2096.23435567221</v>
      </c>
      <c r="AH8" s="10" t="n">
        <v>2160.32205563008</v>
      </c>
      <c r="AI8" s="10" t="n">
        <v>1484.22727031681</v>
      </c>
    </row>
    <row r="9" customFormat="false" ht="12.75" hidden="false" customHeight="false" outlineLevel="0" collapsed="false">
      <c r="A9" s="11" t="s">
        <v>5</v>
      </c>
      <c r="B9" s="7"/>
      <c r="C9" s="7"/>
      <c r="D9" s="1"/>
      <c r="E9" s="10" t="n">
        <v>257.459945199635</v>
      </c>
      <c r="F9" s="10" t="n">
        <v>310.561603394707</v>
      </c>
      <c r="G9" s="10" t="n">
        <v>325.566998485736</v>
      </c>
      <c r="H9" s="10" t="n">
        <v>334.167890105034</v>
      </c>
      <c r="I9" s="10" t="n">
        <v>341.885939745041</v>
      </c>
      <c r="J9" s="10" t="n">
        <v>340.602992407116</v>
      </c>
      <c r="K9" s="10" t="n">
        <v>355.722074070325</v>
      </c>
      <c r="L9" s="10" t="n">
        <v>374.891283441977</v>
      </c>
      <c r="M9" s="10" t="n">
        <v>380.101867778515</v>
      </c>
      <c r="N9" s="10" t="n">
        <v>390.364618208535</v>
      </c>
      <c r="O9" s="10" t="n">
        <v>400.904462900165</v>
      </c>
      <c r="P9" s="10" t="n">
        <v>411.72888339847</v>
      </c>
      <c r="Q9" s="10" t="n">
        <v>422.845563250228</v>
      </c>
      <c r="R9" s="10" t="n">
        <v>434.262393457985</v>
      </c>
      <c r="S9" s="10" t="n">
        <v>445.98747808135</v>
      </c>
      <c r="T9" s="10" t="n">
        <v>458.029139989547</v>
      </c>
      <c r="U9" s="10" t="n">
        <v>470.395926769264</v>
      </c>
      <c r="V9" s="10" t="n">
        <v>483.096616792034</v>
      </c>
      <c r="W9" s="10" t="n">
        <v>496.140225445419</v>
      </c>
      <c r="X9" s="10" t="n">
        <v>509.536011532445</v>
      </c>
      <c r="Y9" s="10" t="n">
        <v>523.293483843821</v>
      </c>
      <c r="Z9" s="10" t="n">
        <v>537.422407907605</v>
      </c>
      <c r="AA9" s="10" t="n">
        <v>551.93281292111</v>
      </c>
      <c r="AB9" s="10" t="n">
        <v>566.83499886998</v>
      </c>
      <c r="AC9" s="10" t="n">
        <v>582.139543839469</v>
      </c>
      <c r="AD9" s="10" t="n">
        <v>597.857311523135</v>
      </c>
      <c r="AE9" s="10" t="n">
        <v>613.999458934259</v>
      </c>
      <c r="AF9" s="10" t="n">
        <v>630.577444325484</v>
      </c>
      <c r="AG9" s="10" t="n">
        <v>647.603035322272</v>
      </c>
      <c r="AH9" s="10" t="n">
        <v>665.088317275974</v>
      </c>
      <c r="AI9" s="10" t="n">
        <v>303.575488015925</v>
      </c>
    </row>
    <row r="10" customFormat="false" ht="12.75" hidden="false" customHeight="false" outlineLevel="0" collapsed="false">
      <c r="A10" s="11" t="s">
        <v>6</v>
      </c>
      <c r="B10" s="7"/>
      <c r="C10" s="7"/>
      <c r="D10" s="1"/>
      <c r="E10" s="10" t="n">
        <v>532.52884418016</v>
      </c>
      <c r="F10" s="10" t="n">
        <v>642.36404452849</v>
      </c>
      <c r="G10" s="10" t="n">
        <v>673.401127590464</v>
      </c>
      <c r="H10" s="10" t="n">
        <v>691.191168170919</v>
      </c>
      <c r="I10" s="10" t="n">
        <v>707.155142881358</v>
      </c>
      <c r="J10" s="10" t="n">
        <v>704.501501117863</v>
      </c>
      <c r="K10" s="10" t="n">
        <v>735.773732908836</v>
      </c>
      <c r="L10" s="10" t="n">
        <v>775.423228299731</v>
      </c>
      <c r="M10" s="10" t="n">
        <v>786.200774500514</v>
      </c>
      <c r="N10" s="10" t="n">
        <v>807.428195412027</v>
      </c>
      <c r="O10" s="10" t="n">
        <v>829.228756688152</v>
      </c>
      <c r="P10" s="10" t="n">
        <v>851.617933118732</v>
      </c>
      <c r="Q10" s="10" t="n">
        <v>874.611617312938</v>
      </c>
      <c r="R10" s="10" t="n">
        <v>898.226130980387</v>
      </c>
      <c r="S10" s="10" t="n">
        <v>922.478236516857</v>
      </c>
      <c r="T10" s="10" t="n">
        <v>947.385148902813</v>
      </c>
      <c r="U10" s="10" t="n">
        <v>972.964547923188</v>
      </c>
      <c r="V10" s="10" t="n">
        <v>999.234590717114</v>
      </c>
      <c r="W10" s="10" t="n">
        <v>1026.21392466648</v>
      </c>
      <c r="X10" s="10" t="n">
        <v>1053.92170063247</v>
      </c>
      <c r="Y10" s="10" t="n">
        <v>1082.37758654955</v>
      </c>
      <c r="Z10" s="10" t="n">
        <v>1111.60178138639</v>
      </c>
      <c r="AA10" s="10" t="n">
        <v>1141.61502948382</v>
      </c>
      <c r="AB10" s="10" t="n">
        <v>1172.43863527988</v>
      </c>
      <c r="AC10" s="10" t="n">
        <v>1204.09447843244</v>
      </c>
      <c r="AD10" s="10" t="n">
        <v>1236.60502935011</v>
      </c>
      <c r="AE10" s="10" t="n">
        <v>1269.99336514257</v>
      </c>
      <c r="AF10" s="10" t="n">
        <v>1304.28318600142</v>
      </c>
      <c r="AG10" s="10" t="n">
        <v>1339.49883202345</v>
      </c>
      <c r="AH10" s="10" t="n">
        <v>1375.66530048809</v>
      </c>
      <c r="AI10" s="10" t="n">
        <v>627.913998929795</v>
      </c>
    </row>
    <row r="11" customFormat="false" ht="12.75" hidden="false" customHeight="false" outlineLevel="0" collapsed="false">
      <c r="A11" s="11" t="s">
        <v>7</v>
      </c>
      <c r="B11" s="7"/>
      <c r="C11" s="7"/>
      <c r="D11" s="1"/>
      <c r="E11" s="12" t="n">
        <v>5012.90649697799</v>
      </c>
      <c r="F11" s="12" t="n">
        <v>3859.66997367662</v>
      </c>
      <c r="G11" s="12" t="n">
        <v>4169.56218343588</v>
      </c>
      <c r="H11" s="12" t="n">
        <v>4388.36527373583</v>
      </c>
      <c r="I11" s="12" t="n">
        <v>4088.80128851379</v>
      </c>
      <c r="J11" s="12" t="n">
        <v>4123.43125675907</v>
      </c>
      <c r="K11" s="12" t="n">
        <v>4305.13131853117</v>
      </c>
      <c r="L11" s="12" t="n">
        <v>4490.56350346042</v>
      </c>
      <c r="M11" s="12" t="n">
        <v>4486.71860413282</v>
      </c>
      <c r="N11" s="12" t="n">
        <v>4558.82035203942</v>
      </c>
      <c r="O11" s="12" t="n">
        <v>4630.59978557298</v>
      </c>
      <c r="P11" s="12" t="n">
        <v>4701.99976508504</v>
      </c>
      <c r="Q11" s="12" t="n">
        <v>4772.96010037534</v>
      </c>
      <c r="R11" s="12" t="n">
        <v>4846.98998420078</v>
      </c>
      <c r="S11" s="12" t="n">
        <v>4920.46184827177</v>
      </c>
      <c r="T11" s="12" t="n">
        <v>4993.30575405833</v>
      </c>
      <c r="U11" s="12" t="n">
        <v>5065.44816543042</v>
      </c>
      <c r="V11" s="12" t="n">
        <v>5136.81179667773</v>
      </c>
      <c r="W11" s="12" t="n">
        <v>5312.85437260607</v>
      </c>
      <c r="X11" s="12" t="n">
        <v>5494.98554669654</v>
      </c>
      <c r="Y11" s="12" t="n">
        <v>5683.41627747733</v>
      </c>
      <c r="Z11" s="12" t="n">
        <v>5878.36481436433</v>
      </c>
      <c r="AA11" s="12" t="n">
        <v>6080.05694843278</v>
      </c>
      <c r="AB11" s="12" t="n">
        <v>6288.72627176428</v>
      </c>
      <c r="AC11" s="12" t="n">
        <v>6504.61444566059</v>
      </c>
      <c r="AD11" s="12" t="n">
        <v>6727.97147802562</v>
      </c>
      <c r="AE11" s="12" t="n">
        <v>6959.05601022698</v>
      </c>
      <c r="AF11" s="12" t="n">
        <v>7198.13561375922</v>
      </c>
      <c r="AG11" s="12" t="n">
        <v>7445.4870970415</v>
      </c>
      <c r="AH11" s="12" t="n">
        <v>7701.39682269402</v>
      </c>
      <c r="AI11" s="12" t="n">
        <v>5317.75701324667</v>
      </c>
    </row>
    <row r="12" customFormat="false" ht="12.75" hidden="false" customHeight="false" outlineLevel="0" collapsed="false">
      <c r="A12" s="6" t="s">
        <v>8</v>
      </c>
      <c r="B12" s="7"/>
      <c r="C12" s="7"/>
      <c r="D12" s="1"/>
      <c r="E12" s="10" t="n">
        <f aca="false">SUM(E6:E11)</f>
        <v>190022.876770381</v>
      </c>
      <c r="F12" s="10" t="n">
        <f aca="false">SUM(F6:F11)</f>
        <v>276077.876754727</v>
      </c>
      <c r="G12" s="10" t="n">
        <f aca="false">SUM(G6:G11)</f>
        <v>290343.607101231</v>
      </c>
      <c r="H12" s="10" t="n">
        <f aca="false">SUM(H6:H11)</f>
        <v>299166.500106816</v>
      </c>
      <c r="I12" s="10" t="n">
        <f aca="false">SUM(I6:I11)</f>
        <v>327461.289405403</v>
      </c>
      <c r="J12" s="10" t="n">
        <f aca="false">SUM(J6:J11)</f>
        <v>328037.130369525</v>
      </c>
      <c r="K12" s="10" t="n">
        <v>344013.483111555</v>
      </c>
      <c r="L12" s="10" t="n">
        <v>363966.31409004</v>
      </c>
      <c r="M12" s="10" t="n">
        <v>370644.800564476</v>
      </c>
      <c r="N12" s="10" t="n">
        <v>382276.281131613</v>
      </c>
      <c r="O12" s="10" t="n">
        <v>394273.308021829</v>
      </c>
      <c r="P12" s="10" t="n">
        <v>406647.430300116</v>
      </c>
      <c r="Q12" s="10" t="n">
        <v>419410.562869733</v>
      </c>
      <c r="R12" s="10" t="n">
        <v>432578.570649884</v>
      </c>
      <c r="S12" s="10" t="n">
        <v>446160.574550326</v>
      </c>
      <c r="T12" s="10" t="n">
        <v>460169.658367147</v>
      </c>
      <c r="U12" s="10" t="n">
        <v>474619.320459107</v>
      </c>
      <c r="V12" s="10" t="n">
        <v>489523.486910791</v>
      </c>
      <c r="W12" s="10" t="n">
        <v>504533.886702039</v>
      </c>
      <c r="X12" s="10" t="n">
        <v>519998.312494917</v>
      </c>
      <c r="Y12" s="10" t="n">
        <v>535930.349621332</v>
      </c>
      <c r="Z12" s="10" t="n">
        <v>552343.986373873</v>
      </c>
      <c r="AA12" s="10" t="n">
        <v>569253.625872832</v>
      </c>
      <c r="AB12" s="10" t="n">
        <v>586674.098280642</v>
      </c>
      <c r="AC12" s="10" t="n">
        <v>604620.673373832</v>
      </c>
      <c r="AD12" s="10" t="n">
        <v>623109.073482939</v>
      </c>
      <c r="AE12" s="10" t="n">
        <v>642155.486811067</v>
      </c>
      <c r="AF12" s="10" t="n">
        <v>661776.581142144</v>
      </c>
      <c r="AG12" s="10" t="n">
        <v>681989.517950206</v>
      </c>
      <c r="AH12" s="10" t="n">
        <v>702811.966921385</v>
      </c>
      <c r="AI12" s="10" t="n">
        <v>482382.344552278</v>
      </c>
    </row>
    <row r="13" customFormat="false" ht="12.75" hidden="false" customHeight="false" outlineLevel="0" collapsed="false">
      <c r="A13" s="9"/>
      <c r="B13" s="7"/>
      <c r="C13" s="7"/>
      <c r="D13" s="1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</row>
    <row r="14" customFormat="false" ht="12.75" hidden="false" customHeight="false" outlineLevel="0" collapsed="false">
      <c r="A14" s="6" t="s">
        <v>9</v>
      </c>
      <c r="B14" s="7"/>
      <c r="C14" s="7"/>
      <c r="D14" s="1"/>
      <c r="E14" s="12" t="n">
        <f aca="false">E3-E12</f>
        <v>161293.989450786</v>
      </c>
      <c r="F14" s="12" t="n">
        <f aca="false">F3-F12</f>
        <v>253451.661604764</v>
      </c>
      <c r="G14" s="12" t="n">
        <f aca="false">G3-G12</f>
        <v>273801.250045622</v>
      </c>
      <c r="H14" s="12" t="n">
        <f aca="false">H3-H12</f>
        <v>288169.319641986</v>
      </c>
      <c r="I14" s="12" t="n">
        <f aca="false">I3-I12</f>
        <v>268497.951279072</v>
      </c>
      <c r="J14" s="12" t="n">
        <f aca="false">J3-J12</f>
        <v>270771.985860513</v>
      </c>
      <c r="K14" s="12" t="n">
        <f aca="false">K3-K12</f>
        <v>282703.623250213</v>
      </c>
      <c r="L14" s="12" t="n">
        <f aca="false">L3-L12</f>
        <v>294880.336727234</v>
      </c>
      <c r="M14" s="12" t="n">
        <f aca="false">M3-M12</f>
        <v>294627.855004722</v>
      </c>
      <c r="N14" s="12" t="n">
        <f aca="false">N3-N12</f>
        <v>299362.536450588</v>
      </c>
      <c r="O14" s="12" t="n">
        <f aca="false">O3-O12</f>
        <v>304076.052585959</v>
      </c>
      <c r="P14" s="12" t="n">
        <f aca="false">P3-P12</f>
        <v>308764.651240584</v>
      </c>
      <c r="Q14" s="12" t="n">
        <f aca="false">Q3-Q12</f>
        <v>313424.379924647</v>
      </c>
      <c r="R14" s="12" t="n">
        <f aca="false">R3-R12</f>
        <v>318285.675629185</v>
      </c>
      <c r="S14" s="12" t="n">
        <f aca="false">S3-S12</f>
        <v>323110.328036513</v>
      </c>
      <c r="T14" s="12" t="n">
        <f aca="false">T3-T12</f>
        <v>327893.744516497</v>
      </c>
      <c r="U14" s="12" t="n">
        <f aca="false">U3-U12</f>
        <v>332631.096196597</v>
      </c>
      <c r="V14" s="12" t="n">
        <f aca="false">V3-V12</f>
        <v>337317.307981838</v>
      </c>
      <c r="W14" s="12" t="n">
        <f aca="false">W3-W12</f>
        <v>348877.437134465</v>
      </c>
      <c r="X14" s="12" t="n">
        <f aca="false">X3-X12</f>
        <v>360837.384233072</v>
      </c>
      <c r="Y14" s="12" t="n">
        <f aca="false">Y3-Y12</f>
        <v>373211.002221011</v>
      </c>
      <c r="Z14" s="12" t="n">
        <f aca="false">Z3-Z12</f>
        <v>386012.622809924</v>
      </c>
      <c r="AA14" s="12" t="n">
        <f aca="false">AA3-AA12</f>
        <v>399257.072947086</v>
      </c>
      <c r="AB14" s="12" t="n">
        <f aca="false">AB3-AB12</f>
        <v>412959.691845854</v>
      </c>
      <c r="AC14" s="12" t="n">
        <f aca="false">AC3-AC12</f>
        <v>427136.348598379</v>
      </c>
      <c r="AD14" s="12" t="n">
        <f aca="false">AD3-AD12</f>
        <v>441803.460390349</v>
      </c>
      <c r="AE14" s="12" t="n">
        <f aca="false">AE3-AE12</f>
        <v>456978.011338238</v>
      </c>
      <c r="AF14" s="12" t="n">
        <f aca="false">AF3-AF12</f>
        <v>472677.571970189</v>
      </c>
      <c r="AG14" s="12" t="n">
        <f aca="false">AG3-AG12</f>
        <v>488920.319372392</v>
      </c>
      <c r="AH14" s="12" t="n">
        <f aca="false">AH3-AH12</f>
        <v>505725.058023574</v>
      </c>
      <c r="AI14" s="12" t="n">
        <f aca="false">AI3-AI12</f>
        <v>349199.377203198</v>
      </c>
      <c r="AJ14" s="13"/>
      <c r="AK14" s="13"/>
    </row>
    <row r="15" customFormat="false" ht="12.75" hidden="false" customHeight="false" outlineLevel="0" collapsed="false">
      <c r="A15" s="9"/>
      <c r="B15" s="7"/>
      <c r="C15" s="7"/>
      <c r="D15" s="1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4"/>
      <c r="AK15" s="14"/>
    </row>
    <row r="16" customFormat="false" ht="12.75" hidden="false" customHeight="false" outlineLevel="0" collapsed="false">
      <c r="A16" s="9" t="s">
        <v>10</v>
      </c>
      <c r="B16" s="7"/>
      <c r="C16" s="7"/>
      <c r="D16" s="1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</row>
    <row r="17" customFormat="false" ht="12.75" hidden="false" customHeight="false" outlineLevel="0" collapsed="false">
      <c r="A17" s="15" t="s">
        <v>11</v>
      </c>
      <c r="B17" s="7"/>
      <c r="C17" s="7"/>
      <c r="D17" s="1"/>
      <c r="E17" s="10" t="n">
        <v>3489.51724166667</v>
      </c>
      <c r="F17" s="10" t="n">
        <v>4764.55561484447</v>
      </c>
      <c r="G17" s="10" t="n">
        <v>4893.19861644527</v>
      </c>
      <c r="H17" s="10" t="n">
        <v>5025.31497908929</v>
      </c>
      <c r="I17" s="10" t="n">
        <v>5160.9984835247</v>
      </c>
      <c r="J17" s="10" t="n">
        <v>5300.34544257987</v>
      </c>
      <c r="K17" s="10" t="n">
        <v>5443.45476952952</v>
      </c>
      <c r="L17" s="10" t="n">
        <v>5590.42804830682</v>
      </c>
      <c r="M17" s="10" t="n">
        <v>5741.3696056111</v>
      </c>
      <c r="N17" s="10" t="n">
        <v>5896.3865849626</v>
      </c>
      <c r="O17" s="10" t="n">
        <v>6055.58902275659</v>
      </c>
      <c r="P17" s="10" t="n">
        <v>6219.08992637102</v>
      </c>
      <c r="Q17" s="10" t="n">
        <v>6387.00535438304</v>
      </c>
      <c r="R17" s="10" t="n">
        <v>6559.45449895138</v>
      </c>
      <c r="S17" s="10" t="n">
        <v>6736.55977042307</v>
      </c>
      <c r="T17" s="10" t="n">
        <v>6918.44688422449</v>
      </c>
      <c r="U17" s="10" t="n">
        <v>7105.24495009855</v>
      </c>
      <c r="V17" s="10" t="n">
        <v>7297.08656375121</v>
      </c>
      <c r="W17" s="10" t="n">
        <v>7494.10790097249</v>
      </c>
      <c r="X17" s="10" t="n">
        <v>7696.44881429875</v>
      </c>
      <c r="Y17" s="10" t="n">
        <v>7904.25293228481</v>
      </c>
      <c r="Z17" s="10" t="n">
        <v>8117.6677614565</v>
      </c>
      <c r="AA17" s="10" t="n">
        <v>8336.84479101583</v>
      </c>
      <c r="AB17" s="10" t="n">
        <v>8561.93960037325</v>
      </c>
      <c r="AC17" s="10" t="n">
        <v>8793.11196958333</v>
      </c>
      <c r="AD17" s="10" t="n">
        <v>9030.52599276208</v>
      </c>
      <c r="AE17" s="10" t="n">
        <v>9274.35019456665</v>
      </c>
      <c r="AF17" s="10" t="n">
        <v>9524.75764981995</v>
      </c>
      <c r="AG17" s="10" t="n">
        <v>9781.92610636509</v>
      </c>
      <c r="AH17" s="10" t="n">
        <v>10046.0381112369</v>
      </c>
      <c r="AI17" s="10" t="n">
        <v>10317.2811402403</v>
      </c>
    </row>
    <row r="18" customFormat="false" ht="12.75" hidden="true" customHeight="false" outlineLevel="1" collapsed="false">
      <c r="A18" s="15"/>
      <c r="B18" s="7"/>
      <c r="C18" s="7"/>
      <c r="D18" s="1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</row>
    <row r="19" customFormat="false" ht="12.75" hidden="true" customHeight="false" outlineLevel="1" collapsed="false">
      <c r="A19" s="15" t="s">
        <v>12</v>
      </c>
      <c r="B19" s="7"/>
      <c r="C19" s="7"/>
      <c r="D19" s="1"/>
      <c r="E19" s="10" t="n">
        <v>14302.8537340671</v>
      </c>
      <c r="F19" s="10" t="n">
        <v>19354.4206702422</v>
      </c>
      <c r="G19" s="10" t="n">
        <v>16779.6466836436</v>
      </c>
      <c r="H19" s="10" t="n">
        <v>8519.5579220662</v>
      </c>
      <c r="I19" s="10" t="n">
        <v>0</v>
      </c>
      <c r="J19" s="10" t="n">
        <v>0</v>
      </c>
      <c r="K19" s="10" t="n">
        <v>0</v>
      </c>
      <c r="L19" s="10" t="n">
        <v>0</v>
      </c>
      <c r="M19" s="10" t="n">
        <v>0</v>
      </c>
      <c r="N19" s="10" t="n">
        <v>0</v>
      </c>
      <c r="O19" s="10" t="n">
        <v>0</v>
      </c>
      <c r="P19" s="10" t="n">
        <v>0</v>
      </c>
      <c r="Q19" s="10" t="n">
        <v>0</v>
      </c>
      <c r="R19" s="10" t="n">
        <v>0</v>
      </c>
      <c r="S19" s="10" t="n">
        <v>0</v>
      </c>
      <c r="T19" s="10" t="n">
        <v>0</v>
      </c>
      <c r="U19" s="10" t="n">
        <v>0</v>
      </c>
      <c r="V19" s="10" t="n">
        <v>0</v>
      </c>
      <c r="W19" s="10" t="n">
        <v>0</v>
      </c>
      <c r="X19" s="10" t="n">
        <v>0</v>
      </c>
      <c r="Y19" s="10" t="n">
        <v>0</v>
      </c>
      <c r="Z19" s="10" t="n">
        <v>0</v>
      </c>
      <c r="AA19" s="10" t="n">
        <v>0</v>
      </c>
      <c r="AB19" s="10" t="n">
        <v>0</v>
      </c>
      <c r="AC19" s="10" t="n">
        <v>0</v>
      </c>
      <c r="AD19" s="10" t="n">
        <v>0</v>
      </c>
      <c r="AE19" s="10" t="n">
        <v>0</v>
      </c>
      <c r="AF19" s="10" t="n">
        <v>0</v>
      </c>
      <c r="AG19" s="10" t="n">
        <v>0</v>
      </c>
      <c r="AH19" s="10" t="n">
        <v>0</v>
      </c>
      <c r="AI19" s="10" t="n">
        <v>0</v>
      </c>
    </row>
    <row r="20" customFormat="false" ht="12.75" hidden="true" customHeight="false" outlineLevel="1" collapsed="false">
      <c r="A20" s="15" t="s">
        <v>13</v>
      </c>
      <c r="B20" s="7"/>
      <c r="C20" s="7"/>
      <c r="D20" s="1"/>
      <c r="E20" s="10" t="n">
        <v>150.489001796954</v>
      </c>
      <c r="F20" s="10" t="n">
        <v>185.462645814566</v>
      </c>
      <c r="G20" s="10" t="n">
        <v>190.47013725156</v>
      </c>
      <c r="H20" s="10" t="n">
        <v>195.612830957352</v>
      </c>
      <c r="I20" s="10" t="n">
        <v>200.8943773932</v>
      </c>
      <c r="J20" s="10" t="n">
        <v>206.318525582816</v>
      </c>
      <c r="K20" s="10" t="n">
        <v>211.889125773552</v>
      </c>
      <c r="L20" s="10" t="n">
        <v>217.610132169438</v>
      </c>
      <c r="M20" s="10" t="n">
        <v>223.485605738013</v>
      </c>
      <c r="N20" s="10" t="n">
        <v>229.51971709294</v>
      </c>
      <c r="O20" s="10" t="n">
        <v>235.716749454449</v>
      </c>
      <c r="P20" s="10" t="n">
        <v>242.081101689719</v>
      </c>
      <c r="Q20" s="10" t="n">
        <v>248.617291435341</v>
      </c>
      <c r="R20" s="10" t="n">
        <v>255.329958304096</v>
      </c>
      <c r="S20" s="10" t="n">
        <v>262.223867178306</v>
      </c>
      <c r="T20" s="10" t="n">
        <v>269.30391159212</v>
      </c>
      <c r="U20" s="10" t="n">
        <v>276.575117205108</v>
      </c>
      <c r="V20" s="10" t="n">
        <v>284.042645369645</v>
      </c>
      <c r="W20" s="10" t="n">
        <v>291.711796794626</v>
      </c>
      <c r="X20" s="10" t="n">
        <v>299.588015308081</v>
      </c>
      <c r="Y20" s="10" t="n">
        <v>307.676891721399</v>
      </c>
      <c r="Z20" s="10" t="n">
        <v>315.984167797877</v>
      </c>
      <c r="AA20" s="10" t="n">
        <v>324.515740328419</v>
      </c>
      <c r="AB20" s="10" t="n">
        <v>333.277665317287</v>
      </c>
      <c r="AC20" s="10" t="n">
        <v>342.276162280853</v>
      </c>
      <c r="AD20" s="10" t="n">
        <v>351.517618662436</v>
      </c>
      <c r="AE20" s="10" t="n">
        <v>361.008594366322</v>
      </c>
      <c r="AF20" s="10" t="n">
        <v>370.755826414213</v>
      </c>
      <c r="AG20" s="10" t="n">
        <v>380.766233727396</v>
      </c>
      <c r="AH20" s="10" t="n">
        <v>391.046922038036</v>
      </c>
      <c r="AI20" s="10" t="n">
        <v>267.736625286547</v>
      </c>
    </row>
    <row r="21" customFormat="false" ht="12.75" hidden="true" customHeight="true" outlineLevel="1" collapsed="false">
      <c r="A21" s="15" t="s">
        <v>14</v>
      </c>
      <c r="B21" s="7"/>
      <c r="C21" s="7"/>
      <c r="D21" s="1"/>
      <c r="E21" s="16" t="n">
        <v>324.9620049</v>
      </c>
      <c r="F21" s="16" t="n">
        <v>400.48317483876</v>
      </c>
      <c r="G21" s="16" t="n">
        <v>411.296220559406</v>
      </c>
      <c r="H21" s="16" t="n">
        <v>422.40121851451</v>
      </c>
      <c r="I21" s="16" t="n">
        <v>433.806051414402</v>
      </c>
      <c r="J21" s="16" t="n">
        <v>445.518814802591</v>
      </c>
      <c r="K21" s="16" t="n">
        <v>457.547822802261</v>
      </c>
      <c r="L21" s="16" t="n">
        <v>469.901614017922</v>
      </c>
      <c r="M21" s="16" t="n">
        <v>482.588957596406</v>
      </c>
      <c r="N21" s="16" t="n">
        <v>495.618859451508</v>
      </c>
      <c r="O21" s="16" t="n">
        <v>509.000568656699</v>
      </c>
      <c r="P21" s="16" t="n">
        <v>522.74358401043</v>
      </c>
      <c r="Q21" s="16" t="n">
        <v>536.857660778712</v>
      </c>
      <c r="R21" s="16" t="n">
        <v>551.352817619737</v>
      </c>
      <c r="S21" s="16" t="n">
        <v>566.23934369547</v>
      </c>
      <c r="T21" s="16" t="n">
        <v>581.527805975247</v>
      </c>
      <c r="U21" s="16" t="n">
        <v>597.229056736579</v>
      </c>
      <c r="V21" s="16" t="n">
        <v>613.354241268467</v>
      </c>
      <c r="W21" s="16" t="n">
        <v>629.914805782715</v>
      </c>
      <c r="X21" s="16" t="n">
        <v>646.922505538848</v>
      </c>
      <c r="Y21" s="16" t="n">
        <v>664.389413188397</v>
      </c>
      <c r="Z21" s="16" t="n">
        <v>682.327927344484</v>
      </c>
      <c r="AA21" s="16" t="n">
        <v>700.750781382785</v>
      </c>
      <c r="AB21" s="16" t="n">
        <v>719.67105248012</v>
      </c>
      <c r="AC21" s="16" t="n">
        <v>739.102170897083</v>
      </c>
      <c r="AD21" s="16" t="n">
        <v>759.057929511304</v>
      </c>
      <c r="AE21" s="16" t="n">
        <v>779.552493608109</v>
      </c>
      <c r="AF21" s="16" t="n">
        <v>800.600410935528</v>
      </c>
      <c r="AG21" s="16" t="n">
        <v>822.216622030787</v>
      </c>
      <c r="AH21" s="16" t="n">
        <v>844.416470825618</v>
      </c>
      <c r="AI21" s="16" t="n">
        <v>578.143449018725</v>
      </c>
    </row>
    <row r="22" customFormat="false" ht="12.75" hidden="false" customHeight="false" outlineLevel="0" collapsed="false">
      <c r="A22" s="15" t="s">
        <v>15</v>
      </c>
      <c r="B22" s="7"/>
      <c r="C22" s="7"/>
      <c r="D22" s="1"/>
      <c r="E22" s="10" t="n">
        <f aca="false">SUM(E19:E21)</f>
        <v>14778.3047407641</v>
      </c>
      <c r="F22" s="10" t="n">
        <f aca="false">SUM(F19:F21)</f>
        <v>19940.3664908955</v>
      </c>
      <c r="G22" s="10" t="n">
        <f aca="false">SUM(G19:G21)</f>
        <v>17381.4130414546</v>
      </c>
      <c r="H22" s="10" t="n">
        <f aca="false">SUM(H19:H21)</f>
        <v>9137.57197153807</v>
      </c>
      <c r="I22" s="10" t="n">
        <f aca="false">SUM(I19:I21)</f>
        <v>634.700428807602</v>
      </c>
      <c r="J22" s="10" t="n">
        <f aca="false">SUM(J19:J21)</f>
        <v>651.837340385407</v>
      </c>
      <c r="K22" s="10" t="n">
        <f aca="false">SUM(K19:K21)</f>
        <v>669.436948575813</v>
      </c>
      <c r="L22" s="10" t="n">
        <f aca="false">SUM(L19:L21)</f>
        <v>687.51174618736</v>
      </c>
      <c r="M22" s="10" t="n">
        <f aca="false">SUM(M19:M21)</f>
        <v>706.074563334419</v>
      </c>
      <c r="N22" s="10" t="n">
        <f aca="false">SUM(N19:N21)</f>
        <v>725.138576544448</v>
      </c>
      <c r="O22" s="10" t="n">
        <f aca="false">SUM(O19:O21)</f>
        <v>744.717318111148</v>
      </c>
      <c r="P22" s="10" t="n">
        <f aca="false">SUM(P19:P21)</f>
        <v>764.824685700149</v>
      </c>
      <c r="Q22" s="10" t="n">
        <f aca="false">SUM(Q19:Q21)</f>
        <v>785.474952214053</v>
      </c>
      <c r="R22" s="10" t="n">
        <f aca="false">SUM(R19:R21)</f>
        <v>806.682775923832</v>
      </c>
      <c r="S22" s="10" t="n">
        <f aca="false">SUM(S19:S21)</f>
        <v>828.463210873776</v>
      </c>
      <c r="T22" s="10" t="n">
        <f aca="false">SUM(T19:T21)</f>
        <v>850.831717567368</v>
      </c>
      <c r="U22" s="10" t="n">
        <f aca="false">SUM(U19:U21)</f>
        <v>873.804173941686</v>
      </c>
      <c r="V22" s="10" t="n">
        <f aca="false">SUM(V19:V21)</f>
        <v>897.396886638112</v>
      </c>
      <c r="W22" s="10" t="n">
        <f aca="false">SUM(W19:W21)</f>
        <v>921.626602577341</v>
      </c>
      <c r="X22" s="10" t="n">
        <f aca="false">SUM(X19:X21)</f>
        <v>946.510520846929</v>
      </c>
      <c r="Y22" s="10" t="n">
        <f aca="false">SUM(Y19:Y21)</f>
        <v>972.066304909796</v>
      </c>
      <c r="Z22" s="10" t="n">
        <f aca="false">SUM(Z19:Z21)</f>
        <v>998.31209514236</v>
      </c>
      <c r="AA22" s="10" t="n">
        <f aca="false">SUM(AA19:AA21)</f>
        <v>1025.2665217112</v>
      </c>
      <c r="AB22" s="10" t="n">
        <f aca="false">SUM(AB19:AB21)</f>
        <v>1052.94871779741</v>
      </c>
      <c r="AC22" s="10" t="n">
        <f aca="false">SUM(AC19:AC21)</f>
        <v>1081.37833317794</v>
      </c>
      <c r="AD22" s="10" t="n">
        <f aca="false">SUM(AD19:AD21)</f>
        <v>1110.57554817374</v>
      </c>
      <c r="AE22" s="10" t="n">
        <f aca="false">SUM(AE19:AE21)</f>
        <v>1140.56108797443</v>
      </c>
      <c r="AF22" s="10" t="n">
        <f aca="false">SUM(AF19:AF21)</f>
        <v>1171.35623734974</v>
      </c>
      <c r="AG22" s="10" t="n">
        <f aca="false">SUM(AG19:AG21)</f>
        <v>1202.98285575818</v>
      </c>
      <c r="AH22" s="10" t="n">
        <f aca="false">SUM(AH19:AH21)</f>
        <v>1235.46339286365</v>
      </c>
      <c r="AI22" s="10" t="n">
        <f aca="false">SUM(AI19:AI21)</f>
        <v>845.880074305272</v>
      </c>
    </row>
    <row r="23" customFormat="false" ht="12.75" hidden="true" customHeight="false" outlineLevel="1" collapsed="false">
      <c r="A23" s="15"/>
      <c r="B23" s="7"/>
      <c r="C23" s="7"/>
      <c r="D23" s="1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</row>
    <row r="24" customFormat="false" ht="12.75" hidden="true" customHeight="false" outlineLevel="1" collapsed="false">
      <c r="A24" s="15" t="s">
        <v>16</v>
      </c>
      <c r="B24" s="7"/>
      <c r="C24" s="7"/>
      <c r="D24" s="1"/>
      <c r="E24" s="10" t="n">
        <v>567.817845900836</v>
      </c>
      <c r="F24" s="10" t="n">
        <v>699.77871328819</v>
      </c>
      <c r="G24" s="10" t="n">
        <v>718.672738546971</v>
      </c>
      <c r="H24" s="10" t="n">
        <v>738.076902487739</v>
      </c>
      <c r="I24" s="10" t="n">
        <v>758.004978854908</v>
      </c>
      <c r="J24" s="10" t="n">
        <v>778.471113283991</v>
      </c>
      <c r="K24" s="10" t="n">
        <v>799.489833342658</v>
      </c>
      <c r="L24" s="10" t="n">
        <v>821.07605884291</v>
      </c>
      <c r="M24" s="10" t="n">
        <v>843.245112431668</v>
      </c>
      <c r="N24" s="10" t="n">
        <v>866.012730467323</v>
      </c>
      <c r="O24" s="10" t="n">
        <v>889.395074189941</v>
      </c>
      <c r="P24" s="10" t="n">
        <v>913.408741193069</v>
      </c>
      <c r="Q24" s="10" t="n">
        <v>938.070777205282</v>
      </c>
      <c r="R24" s="10" t="n">
        <v>963.398688189825</v>
      </c>
      <c r="S24" s="10" t="n">
        <v>989.41045277095</v>
      </c>
      <c r="T24" s="10" t="n">
        <v>1016.12453499577</v>
      </c>
      <c r="U24" s="10" t="n">
        <v>1043.55989744065</v>
      </c>
      <c r="V24" s="10" t="n">
        <v>1071.73601467155</v>
      </c>
      <c r="W24" s="10" t="n">
        <v>1100.67288706768</v>
      </c>
      <c r="X24" s="10" t="n">
        <v>1130.39105501851</v>
      </c>
      <c r="Y24" s="10" t="n">
        <v>1160.91161350401</v>
      </c>
      <c r="Z24" s="10" t="n">
        <v>1192.25622706862</v>
      </c>
      <c r="AA24" s="10" t="n">
        <v>1224.44714519947</v>
      </c>
      <c r="AB24" s="10" t="n">
        <v>1257.50721811985</v>
      </c>
      <c r="AC24" s="10" t="n">
        <v>1291.45991300909</v>
      </c>
      <c r="AD24" s="10" t="n">
        <v>1326.32933066033</v>
      </c>
      <c r="AE24" s="10" t="n">
        <v>1362.14022258816</v>
      </c>
      <c r="AF24" s="10" t="n">
        <v>1398.91800859804</v>
      </c>
      <c r="AG24" s="10" t="n">
        <v>1436.68879483019</v>
      </c>
      <c r="AH24" s="10" t="n">
        <v>1475.47939229061</v>
      </c>
      <c r="AI24" s="10" t="n">
        <v>1010.21092587274</v>
      </c>
    </row>
    <row r="25" customFormat="false" ht="12.75" hidden="true" customHeight="false" outlineLevel="1" collapsed="false">
      <c r="A25" s="15" t="s">
        <v>17</v>
      </c>
      <c r="B25" s="7"/>
      <c r="C25" s="7"/>
      <c r="D25" s="1"/>
      <c r="E25" s="10" t="n">
        <v>521.925086758833</v>
      </c>
      <c r="F25" s="10" t="n">
        <v>643.220476921586</v>
      </c>
      <c r="G25" s="10" t="n">
        <v>660.587429798469</v>
      </c>
      <c r="H25" s="10" t="n">
        <v>678.423290403027</v>
      </c>
      <c r="I25" s="10" t="n">
        <v>696.740719243909</v>
      </c>
      <c r="J25" s="10" t="n">
        <v>715.552718663495</v>
      </c>
      <c r="K25" s="10" t="n">
        <v>734.872642067409</v>
      </c>
      <c r="L25" s="10" t="n">
        <v>754.714203403229</v>
      </c>
      <c r="M25" s="10" t="n">
        <v>775.091486895116</v>
      </c>
      <c r="N25" s="10" t="n">
        <v>796.018957041284</v>
      </c>
      <c r="O25" s="10" t="n">
        <v>817.511468881399</v>
      </c>
      <c r="P25" s="10" t="n">
        <v>839.584278541197</v>
      </c>
      <c r="Q25" s="10" t="n">
        <v>862.253054061809</v>
      </c>
      <c r="R25" s="10" t="n">
        <v>885.533886521478</v>
      </c>
      <c r="S25" s="10" t="n">
        <v>909.443301457557</v>
      </c>
      <c r="T25" s="10" t="n">
        <v>933.998270596911</v>
      </c>
      <c r="U25" s="10" t="n">
        <v>959.216223903028</v>
      </c>
      <c r="V25" s="10" t="n">
        <v>985.115061948409</v>
      </c>
      <c r="W25" s="10" t="n">
        <v>1011.71316862102</v>
      </c>
      <c r="X25" s="10" t="n">
        <v>1039.02942417378</v>
      </c>
      <c r="Y25" s="10" t="n">
        <v>1067.08321862648</v>
      </c>
      <c r="Z25" s="10" t="n">
        <v>1095.89446552939</v>
      </c>
      <c r="AA25" s="10" t="n">
        <v>1125.48361609868</v>
      </c>
      <c r="AB25" s="10" t="n">
        <v>1155.87167373335</v>
      </c>
      <c r="AC25" s="10" t="n">
        <v>1187.08020892415</v>
      </c>
      <c r="AD25" s="10" t="n">
        <v>1219.1313745651</v>
      </c>
      <c r="AE25" s="10" t="n">
        <v>1252.04792167836</v>
      </c>
      <c r="AF25" s="10" t="n">
        <v>1285.85321556367</v>
      </c>
      <c r="AG25" s="10" t="n">
        <v>1320.57125238389</v>
      </c>
      <c r="AH25" s="10" t="n">
        <v>1356.22667619826</v>
      </c>
      <c r="AI25" s="10" t="n">
        <v>928.562617285075</v>
      </c>
    </row>
    <row r="26" customFormat="false" ht="12.75" hidden="true" customHeight="false" outlineLevel="1" collapsed="false">
      <c r="A26" s="15" t="s">
        <v>18</v>
      </c>
      <c r="B26" s="7"/>
      <c r="C26" s="7"/>
      <c r="D26" s="1"/>
      <c r="E26" s="10" t="n">
        <v>1299.8480196</v>
      </c>
      <c r="F26" s="10" t="n">
        <v>4004.8317483876</v>
      </c>
      <c r="G26" s="10" t="n">
        <v>4112.96220559406</v>
      </c>
      <c r="H26" s="10" t="n">
        <v>4224.0121851451</v>
      </c>
      <c r="I26" s="10" t="n">
        <v>4338.06051414402</v>
      </c>
      <c r="J26" s="10" t="n">
        <v>4455.18814802591</v>
      </c>
      <c r="K26" s="10" t="n">
        <v>4575.47822802261</v>
      </c>
      <c r="L26" s="10" t="n">
        <v>4699.01614017922</v>
      </c>
      <c r="M26" s="10" t="n">
        <v>4825.88957596406</v>
      </c>
      <c r="N26" s="10" t="n">
        <v>4956.18859451509</v>
      </c>
      <c r="O26" s="10" t="n">
        <v>5090.00568656699</v>
      </c>
      <c r="P26" s="10" t="n">
        <v>5227.4358401043</v>
      </c>
      <c r="Q26" s="10" t="n">
        <v>5368.57660778712</v>
      </c>
      <c r="R26" s="10" t="n">
        <v>5513.52817619737</v>
      </c>
      <c r="S26" s="10" t="n">
        <v>5662.3934369547</v>
      </c>
      <c r="T26" s="10" t="n">
        <v>5815.27805975247</v>
      </c>
      <c r="U26" s="10" t="n">
        <v>5972.29056736579</v>
      </c>
      <c r="V26" s="10" t="n">
        <v>6133.54241268467</v>
      </c>
      <c r="W26" s="10" t="n">
        <v>6299.14805782715</v>
      </c>
      <c r="X26" s="10" t="n">
        <v>6469.22505538848</v>
      </c>
      <c r="Y26" s="10" t="n">
        <v>6643.89413188397</v>
      </c>
      <c r="Z26" s="10" t="n">
        <v>6823.27927344484</v>
      </c>
      <c r="AA26" s="10" t="n">
        <v>7007.50781382785</v>
      </c>
      <c r="AB26" s="10" t="n">
        <v>7196.7105248012</v>
      </c>
      <c r="AC26" s="10" t="n">
        <v>7391.02170897083</v>
      </c>
      <c r="AD26" s="10" t="n">
        <v>7590.57929511305</v>
      </c>
      <c r="AE26" s="10" t="n">
        <v>7795.5249360811</v>
      </c>
      <c r="AF26" s="10" t="n">
        <v>8006.00410935529</v>
      </c>
      <c r="AG26" s="10" t="n">
        <v>8222.16622030788</v>
      </c>
      <c r="AH26" s="10" t="n">
        <v>8444.16470825619</v>
      </c>
      <c r="AI26" s="10" t="n">
        <v>5781.43449018726</v>
      </c>
    </row>
    <row r="27" customFormat="false" ht="12.75" hidden="true" customHeight="false" outlineLevel="1" collapsed="false">
      <c r="A27" s="15" t="s">
        <v>19</v>
      </c>
      <c r="B27" s="7"/>
      <c r="C27" s="7"/>
      <c r="D27" s="1"/>
      <c r="E27" s="10" t="n">
        <v>2039.26656554946</v>
      </c>
      <c r="F27" s="10" t="n">
        <v>2513.19211538315</v>
      </c>
      <c r="G27" s="10" t="n">
        <v>2581.0483024985</v>
      </c>
      <c r="H27" s="10" t="n">
        <v>2650.73660666596</v>
      </c>
      <c r="I27" s="10" t="n">
        <v>2722.30649504594</v>
      </c>
      <c r="J27" s="10" t="n">
        <v>2795.80877041218</v>
      </c>
      <c r="K27" s="10" t="n">
        <v>2871.29560721331</v>
      </c>
      <c r="L27" s="10" t="n">
        <v>2948.82058860807</v>
      </c>
      <c r="M27" s="10" t="n">
        <v>3028.43874450048</v>
      </c>
      <c r="N27" s="10" t="n">
        <v>3110.206590602</v>
      </c>
      <c r="O27" s="10" t="n">
        <v>3194.18216854825</v>
      </c>
      <c r="P27" s="10" t="n">
        <v>3280.42508709905</v>
      </c>
      <c r="Q27" s="10" t="n">
        <v>3368.99656445073</v>
      </c>
      <c r="R27" s="10" t="n">
        <v>3459.9594716909</v>
      </c>
      <c r="S27" s="10" t="n">
        <v>3553.37837742655</v>
      </c>
      <c r="T27" s="10" t="n">
        <v>3649.31959361707</v>
      </c>
      <c r="U27" s="10" t="n">
        <v>3747.85122264473</v>
      </c>
      <c r="V27" s="10" t="n">
        <v>3849.04320565613</v>
      </c>
      <c r="W27" s="10" t="n">
        <v>3952.96737220885</v>
      </c>
      <c r="X27" s="10" t="n">
        <v>4059.69749125849</v>
      </c>
      <c r="Y27" s="10" t="n">
        <v>4169.30932352247</v>
      </c>
      <c r="Z27" s="10" t="n">
        <v>4281.88067525757</v>
      </c>
      <c r="AA27" s="10" t="n">
        <v>4397.49145348953</v>
      </c>
      <c r="AB27" s="10" t="n">
        <v>4516.22372273374</v>
      </c>
      <c r="AC27" s="10" t="n">
        <v>4638.16176324755</v>
      </c>
      <c r="AD27" s="10" t="n">
        <v>4763.39213085524</v>
      </c>
      <c r="AE27" s="10" t="n">
        <v>4892.00371838833</v>
      </c>
      <c r="AF27" s="10" t="n">
        <v>5024.08781878481</v>
      </c>
      <c r="AG27" s="10" t="n">
        <v>5159.738189892</v>
      </c>
      <c r="AH27" s="10" t="n">
        <v>5299.05112101909</v>
      </c>
      <c r="AI27" s="10" t="n">
        <v>3628.08139997211</v>
      </c>
    </row>
    <row r="28" customFormat="false" ht="12.75" hidden="true" customHeight="false" outlineLevel="1" collapsed="false">
      <c r="A28" s="15" t="s">
        <v>20</v>
      </c>
      <c r="B28" s="7"/>
      <c r="C28" s="7"/>
      <c r="D28" s="1"/>
      <c r="E28" s="10" t="n">
        <v>851.666666666667</v>
      </c>
      <c r="F28" s="10" t="n">
        <v>1825</v>
      </c>
      <c r="G28" s="10" t="n">
        <v>1825</v>
      </c>
      <c r="H28" s="10" t="n">
        <v>1825</v>
      </c>
      <c r="I28" s="10" t="n">
        <v>1825</v>
      </c>
      <c r="J28" s="10" t="n">
        <v>1825</v>
      </c>
      <c r="K28" s="10" t="n">
        <v>1825</v>
      </c>
      <c r="L28" s="10" t="n">
        <v>1825</v>
      </c>
      <c r="M28" s="10" t="n">
        <v>1825</v>
      </c>
      <c r="N28" s="10" t="n">
        <v>1825</v>
      </c>
      <c r="O28" s="10" t="n">
        <v>1825</v>
      </c>
      <c r="P28" s="10" t="n">
        <v>1825</v>
      </c>
      <c r="Q28" s="10" t="n">
        <v>1825</v>
      </c>
      <c r="R28" s="10" t="n">
        <v>1825</v>
      </c>
      <c r="S28" s="10" t="n">
        <v>1825</v>
      </c>
      <c r="T28" s="10" t="n">
        <v>1825</v>
      </c>
      <c r="U28" s="10" t="n">
        <v>0</v>
      </c>
      <c r="V28" s="10" t="n">
        <v>0</v>
      </c>
      <c r="W28" s="10" t="n">
        <v>0</v>
      </c>
      <c r="X28" s="10" t="n">
        <v>0</v>
      </c>
      <c r="Y28" s="10" t="n">
        <v>0</v>
      </c>
      <c r="Z28" s="10" t="n">
        <v>0</v>
      </c>
      <c r="AA28" s="10" t="n">
        <v>0</v>
      </c>
      <c r="AB28" s="10" t="n">
        <v>0</v>
      </c>
      <c r="AC28" s="10" t="n">
        <v>0</v>
      </c>
      <c r="AD28" s="10" t="n">
        <v>0</v>
      </c>
      <c r="AE28" s="10" t="n">
        <v>0</v>
      </c>
      <c r="AF28" s="10" t="n">
        <v>0</v>
      </c>
      <c r="AG28" s="10" t="n">
        <v>0</v>
      </c>
      <c r="AH28" s="10" t="n">
        <v>0</v>
      </c>
      <c r="AI28" s="10" t="n">
        <v>0</v>
      </c>
    </row>
    <row r="29" customFormat="false" ht="12.75" hidden="true" customHeight="false" outlineLevel="1" collapsed="false">
      <c r="A29" s="15" t="s">
        <v>21</v>
      </c>
      <c r="B29" s="7"/>
      <c r="C29" s="7"/>
      <c r="D29" s="1"/>
      <c r="E29" s="16" t="n">
        <v>0</v>
      </c>
      <c r="F29" s="16" t="n">
        <v>729.193717845458</v>
      </c>
      <c r="G29" s="16" t="n">
        <v>810.912888811162</v>
      </c>
      <c r="H29" s="16" t="n">
        <v>709.044071684237</v>
      </c>
      <c r="I29" s="16" t="n">
        <v>0</v>
      </c>
      <c r="J29" s="16" t="n">
        <v>0</v>
      </c>
      <c r="K29" s="16" t="n">
        <v>0</v>
      </c>
      <c r="L29" s="16" t="n">
        <v>0</v>
      </c>
      <c r="M29" s="16" t="n">
        <v>0</v>
      </c>
      <c r="N29" s="16" t="n">
        <v>0</v>
      </c>
      <c r="O29" s="16" t="n">
        <v>0</v>
      </c>
      <c r="P29" s="16" t="n">
        <v>0</v>
      </c>
      <c r="Q29" s="16" t="n">
        <v>0</v>
      </c>
      <c r="R29" s="16" t="n">
        <v>0</v>
      </c>
      <c r="S29" s="16" t="n">
        <v>0</v>
      </c>
      <c r="T29" s="16" t="n">
        <v>0</v>
      </c>
      <c r="U29" s="16" t="n">
        <v>0</v>
      </c>
      <c r="V29" s="16" t="n">
        <v>0</v>
      </c>
      <c r="W29" s="16" t="n">
        <v>0</v>
      </c>
      <c r="X29" s="16" t="n">
        <v>0</v>
      </c>
      <c r="Y29" s="16" t="n">
        <v>0</v>
      </c>
      <c r="Z29" s="16" t="n">
        <v>0</v>
      </c>
      <c r="AA29" s="16" t="n">
        <v>0</v>
      </c>
      <c r="AB29" s="16" t="n">
        <v>0</v>
      </c>
      <c r="AC29" s="16" t="n">
        <v>0</v>
      </c>
      <c r="AD29" s="16" t="n">
        <v>0</v>
      </c>
      <c r="AE29" s="16" t="n">
        <v>0</v>
      </c>
      <c r="AF29" s="16" t="n">
        <v>0</v>
      </c>
      <c r="AG29" s="16" t="n">
        <v>0</v>
      </c>
      <c r="AH29" s="16" t="n">
        <v>0</v>
      </c>
      <c r="AI29" s="16" t="n">
        <v>0</v>
      </c>
    </row>
    <row r="30" customFormat="false" ht="12.75" hidden="false" customHeight="false" outlineLevel="0" collapsed="false">
      <c r="A30" s="15" t="s">
        <v>22</v>
      </c>
      <c r="B30" s="7"/>
      <c r="C30" s="7"/>
      <c r="D30" s="1"/>
      <c r="E30" s="10" t="n">
        <f aca="false">SUM(E24:E29)</f>
        <v>5280.5241844758</v>
      </c>
      <c r="F30" s="10" t="n">
        <f aca="false">SUM(F24:F29)</f>
        <v>10415.216771826</v>
      </c>
      <c r="G30" s="10" t="n">
        <f aca="false">SUM(G24:G29)</f>
        <v>10709.1835652492</v>
      </c>
      <c r="H30" s="10" t="n">
        <f aca="false">SUM(H24:H29)</f>
        <v>10825.2930563861</v>
      </c>
      <c r="I30" s="10" t="n">
        <f aca="false">SUM(I24:I29)</f>
        <v>10340.1127072888</v>
      </c>
      <c r="J30" s="10" t="n">
        <f aca="false">SUM(J24:J29)</f>
        <v>10570.0207503856</v>
      </c>
      <c r="K30" s="10" t="n">
        <f aca="false">SUM(K24:K29)</f>
        <v>10806.136310646</v>
      </c>
      <c r="L30" s="10" t="n">
        <f aca="false">SUM(L24:L29)</f>
        <v>11048.6269910334</v>
      </c>
      <c r="M30" s="10" t="n">
        <f aca="false">SUM(M24:M29)</f>
        <v>11297.6649197913</v>
      </c>
      <c r="N30" s="10" t="n">
        <f aca="false">SUM(N24:N29)</f>
        <v>11553.4268726257</v>
      </c>
      <c r="O30" s="10" t="n">
        <f aca="false">SUM(O24:O29)</f>
        <v>11816.0943981866</v>
      </c>
      <c r="P30" s="10" t="n">
        <f aca="false">SUM(P24:P29)</f>
        <v>12085.8539469376</v>
      </c>
      <c r="Q30" s="10" t="n">
        <f aca="false">SUM(Q24:Q29)</f>
        <v>12362.8970035049</v>
      </c>
      <c r="R30" s="10" t="n">
        <f aca="false">SUM(R24:R29)</f>
        <v>12647.4202225996</v>
      </c>
      <c r="S30" s="10" t="n">
        <f aca="false">SUM(S24:S29)</f>
        <v>12939.6255686098</v>
      </c>
      <c r="T30" s="10" t="n">
        <f aca="false">SUM(T24:T29)</f>
        <v>13239.7204589622</v>
      </c>
      <c r="U30" s="10" t="n">
        <f aca="false">SUM(U24:U29)</f>
        <v>11722.9179113542</v>
      </c>
      <c r="V30" s="10" t="n">
        <f aca="false">SUM(V24:V29)</f>
        <v>12039.4366949608</v>
      </c>
      <c r="W30" s="10" t="n">
        <f aca="false">SUM(W24:W29)</f>
        <v>12364.5014857247</v>
      </c>
      <c r="X30" s="10" t="n">
        <f aca="false">SUM(X24:X29)</f>
        <v>12698.3430258393</v>
      </c>
      <c r="Y30" s="10" t="n">
        <f aca="false">SUM(Y24:Y29)</f>
        <v>13041.1982875369</v>
      </c>
      <c r="Z30" s="10" t="n">
        <f aca="false">SUM(Z24:Z29)</f>
        <v>13393.3106413004</v>
      </c>
      <c r="AA30" s="10" t="n">
        <f aca="false">SUM(AA24:AA29)</f>
        <v>13754.9300286155</v>
      </c>
      <c r="AB30" s="10" t="n">
        <f aca="false">SUM(AB24:AB29)</f>
        <v>14126.3131393881</v>
      </c>
      <c r="AC30" s="10" t="n">
        <f aca="false">SUM(AC24:AC29)</f>
        <v>14507.7235941516</v>
      </c>
      <c r="AD30" s="10" t="n">
        <f aca="false">SUM(AD24:AD29)</f>
        <v>14899.4321311937</v>
      </c>
      <c r="AE30" s="10" t="n">
        <f aca="false">SUM(AE24:AE29)</f>
        <v>15301.7167987359</v>
      </c>
      <c r="AF30" s="10" t="n">
        <f aca="false">SUM(AF24:AF29)</f>
        <v>15714.8631523018</v>
      </c>
      <c r="AG30" s="10" t="n">
        <f aca="false">SUM(AG24:AG29)</f>
        <v>16139.164457414</v>
      </c>
      <c r="AH30" s="10" t="n">
        <f aca="false">SUM(AH24:AH29)</f>
        <v>16574.9218977641</v>
      </c>
      <c r="AI30" s="10" t="n">
        <f aca="false">SUM(AI24:AI29)</f>
        <v>11348.2894333172</v>
      </c>
    </row>
    <row r="31" customFormat="false" ht="12.75" hidden="true" customHeight="false" outlineLevel="1" collapsed="false">
      <c r="A31" s="15"/>
      <c r="B31" s="7"/>
      <c r="C31" s="7"/>
      <c r="D31" s="1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</row>
    <row r="32" customFormat="false" ht="12.75" hidden="true" customHeight="false" outlineLevel="1" collapsed="false">
      <c r="A32" s="11" t="s">
        <v>23</v>
      </c>
      <c r="B32" s="7"/>
      <c r="C32" s="7"/>
      <c r="D32" s="1"/>
      <c r="E32" s="10" t="n">
        <v>1589.21735855391</v>
      </c>
      <c r="F32" s="10" t="n">
        <v>4352.33660595964</v>
      </c>
      <c r="G32" s="10" t="n">
        <v>0</v>
      </c>
      <c r="H32" s="10" t="n">
        <v>0</v>
      </c>
      <c r="I32" s="10" t="n">
        <v>0</v>
      </c>
      <c r="J32" s="10" t="n">
        <v>0</v>
      </c>
      <c r="K32" s="10" t="n">
        <v>0</v>
      </c>
      <c r="L32" s="10" t="n">
        <v>0</v>
      </c>
      <c r="M32" s="10" t="n">
        <v>0</v>
      </c>
      <c r="N32" s="10" t="n">
        <v>0</v>
      </c>
      <c r="O32" s="10" t="n">
        <v>0</v>
      </c>
      <c r="P32" s="10" t="n">
        <v>0</v>
      </c>
      <c r="Q32" s="10" t="n">
        <v>0</v>
      </c>
      <c r="R32" s="10" t="n">
        <v>0</v>
      </c>
      <c r="S32" s="10" t="n">
        <v>0</v>
      </c>
      <c r="T32" s="10" t="n">
        <v>0</v>
      </c>
      <c r="U32" s="10" t="n">
        <v>0</v>
      </c>
      <c r="V32" s="10" t="n">
        <v>0</v>
      </c>
      <c r="W32" s="10" t="n">
        <v>0</v>
      </c>
      <c r="X32" s="10" t="n">
        <v>0</v>
      </c>
      <c r="Y32" s="10" t="n">
        <v>0</v>
      </c>
      <c r="Z32" s="10" t="n">
        <v>0</v>
      </c>
      <c r="AA32" s="10" t="n">
        <v>0</v>
      </c>
      <c r="AB32" s="10" t="n">
        <v>0</v>
      </c>
      <c r="AC32" s="10" t="n">
        <v>0</v>
      </c>
      <c r="AD32" s="10" t="n">
        <v>0</v>
      </c>
      <c r="AE32" s="10" t="n">
        <v>0</v>
      </c>
      <c r="AF32" s="10" t="n">
        <v>0</v>
      </c>
      <c r="AG32" s="10" t="n">
        <v>0</v>
      </c>
      <c r="AH32" s="10" t="n">
        <v>0</v>
      </c>
      <c r="AI32" s="10" t="n">
        <v>0</v>
      </c>
    </row>
    <row r="33" customFormat="false" ht="12.75" hidden="true" customHeight="false" outlineLevel="1" collapsed="false">
      <c r="A33" s="15" t="s">
        <v>24</v>
      </c>
      <c r="B33" s="7"/>
      <c r="C33" s="7"/>
      <c r="D33" s="1"/>
      <c r="E33" s="10" t="n">
        <v>1616.11729086892</v>
      </c>
      <c r="F33" s="10" t="n">
        <v>1991.70294926686</v>
      </c>
      <c r="G33" s="10" t="n">
        <v>2045.47892889707</v>
      </c>
      <c r="H33" s="10" t="n">
        <v>2100.70685997729</v>
      </c>
      <c r="I33" s="10" t="n">
        <v>2157.42594519667</v>
      </c>
      <c r="J33" s="10" t="n">
        <v>2215.67644571698</v>
      </c>
      <c r="K33" s="10" t="n">
        <v>2275.49970975134</v>
      </c>
      <c r="L33" s="10" t="n">
        <v>2336.93820191463</v>
      </c>
      <c r="M33" s="10" t="n">
        <v>2400.03553336632</v>
      </c>
      <c r="N33" s="10" t="n">
        <v>2464.83649276721</v>
      </c>
      <c r="O33" s="10" t="n">
        <v>2531.38707807193</v>
      </c>
      <c r="P33" s="10" t="n">
        <v>2599.73452917987</v>
      </c>
      <c r="Q33" s="10" t="n">
        <v>2669.92736146773</v>
      </c>
      <c r="R33" s="10" t="n">
        <v>2742.01540022736</v>
      </c>
      <c r="S33" s="10" t="n">
        <v>2816.04981603349</v>
      </c>
      <c r="T33" s="10" t="n">
        <v>2892.0831610664</v>
      </c>
      <c r="U33" s="10" t="n">
        <v>2970.16940641519</v>
      </c>
      <c r="V33" s="10" t="n">
        <v>3050.3639803884</v>
      </c>
      <c r="W33" s="10" t="n">
        <v>3132.72380785889</v>
      </c>
      <c r="X33" s="10" t="n">
        <v>3217.30735067108</v>
      </c>
      <c r="Y33" s="10" t="n">
        <v>3304.1746491392</v>
      </c>
      <c r="Z33" s="10" t="n">
        <v>3393.38736466595</v>
      </c>
      <c r="AA33" s="10" t="n">
        <v>3485.00882351193</v>
      </c>
      <c r="AB33" s="10" t="n">
        <v>3579.10406174676</v>
      </c>
      <c r="AC33" s="10" t="n">
        <v>3675.73987141392</v>
      </c>
      <c r="AD33" s="10" t="n">
        <v>3774.98484794209</v>
      </c>
      <c r="AE33" s="10" t="n">
        <v>3876.90943883653</v>
      </c>
      <c r="AF33" s="10" t="n">
        <v>3981.58599368511</v>
      </c>
      <c r="AG33" s="10" t="n">
        <v>4089.08881551461</v>
      </c>
      <c r="AH33" s="10" t="n">
        <v>4199.49421353351</v>
      </c>
      <c r="AI33" s="10" t="n">
        <v>0</v>
      </c>
    </row>
    <row r="34" customFormat="false" ht="12.75" hidden="true" customHeight="false" outlineLevel="1" collapsed="false">
      <c r="A34" s="15" t="s">
        <v>25</v>
      </c>
      <c r="B34" s="7"/>
      <c r="C34" s="7"/>
      <c r="D34" s="1"/>
      <c r="E34" s="16" t="n">
        <v>902.672235833333</v>
      </c>
      <c r="F34" s="16" t="n">
        <v>1112.453263441</v>
      </c>
      <c r="G34" s="16" t="n">
        <v>1142.48950155391</v>
      </c>
      <c r="H34" s="16" t="n">
        <v>1173.33671809586</v>
      </c>
      <c r="I34" s="16" t="n">
        <v>1205.01680948445</v>
      </c>
      <c r="J34" s="16" t="n">
        <v>1237.55226334053</v>
      </c>
      <c r="K34" s="16" t="n">
        <v>1270.96617445072</v>
      </c>
      <c r="L34" s="16" t="n">
        <v>1305.28226116089</v>
      </c>
      <c r="M34" s="16" t="n">
        <v>1340.52488221224</v>
      </c>
      <c r="N34" s="16" t="n">
        <v>1376.71905403197</v>
      </c>
      <c r="O34" s="16" t="n">
        <v>1413.89046849083</v>
      </c>
      <c r="P34" s="16" t="n">
        <v>1452.06551114008</v>
      </c>
      <c r="Q34" s="16" t="n">
        <v>1491.27127994087</v>
      </c>
      <c r="R34" s="16" t="n">
        <v>1531.53560449927</v>
      </c>
      <c r="S34" s="16" t="n">
        <v>1572.88706582075</v>
      </c>
      <c r="T34" s="16" t="n">
        <v>1615.35501659791</v>
      </c>
      <c r="U34" s="16" t="n">
        <v>1658.96960204605</v>
      </c>
      <c r="V34" s="16" t="n">
        <v>1703.7617813013</v>
      </c>
      <c r="W34" s="16" t="n">
        <v>1749.76334939643</v>
      </c>
      <c r="X34" s="16" t="n">
        <v>1797.00695983013</v>
      </c>
      <c r="Y34" s="16" t="n">
        <v>1845.52614774555</v>
      </c>
      <c r="Z34" s="16" t="n">
        <v>1895.35535373468</v>
      </c>
      <c r="AA34" s="16" t="n">
        <v>1946.52994828551</v>
      </c>
      <c r="AB34" s="16" t="n">
        <v>1999.08625688922</v>
      </c>
      <c r="AC34" s="16" t="n">
        <v>2053.06158582523</v>
      </c>
      <c r="AD34" s="16" t="n">
        <v>2108.49424864251</v>
      </c>
      <c r="AE34" s="16" t="n">
        <v>2165.42359335586</v>
      </c>
      <c r="AF34" s="16" t="n">
        <v>2223.89003037647</v>
      </c>
      <c r="AG34" s="16" t="n">
        <v>2283.93506119663</v>
      </c>
      <c r="AH34" s="16" t="n">
        <v>2345.60130784894</v>
      </c>
      <c r="AI34" s="16" t="n">
        <v>2408.93254316086</v>
      </c>
    </row>
    <row r="35" customFormat="false" ht="12.75" hidden="false" customHeight="false" outlineLevel="0" collapsed="false">
      <c r="A35" s="15" t="s">
        <v>26</v>
      </c>
      <c r="B35" s="7"/>
      <c r="C35" s="7"/>
      <c r="D35" s="1"/>
      <c r="E35" s="10" t="n">
        <f aca="false">SUM(E32:E34)</f>
        <v>4108.00688525617</v>
      </c>
      <c r="F35" s="10" t="n">
        <f aca="false">SUM(F32:F34)</f>
        <v>7456.4928186675</v>
      </c>
      <c r="G35" s="10" t="n">
        <f aca="false">SUM(G32:G34)</f>
        <v>3187.96843045097</v>
      </c>
      <c r="H35" s="10" t="n">
        <f aca="false">SUM(H32:H34)</f>
        <v>3274.04357807315</v>
      </c>
      <c r="I35" s="10" t="n">
        <f aca="false">SUM(I32:I34)</f>
        <v>3362.44275468112</v>
      </c>
      <c r="J35" s="10" t="n">
        <f aca="false">SUM(J32:J34)</f>
        <v>3453.22870905751</v>
      </c>
      <c r="K35" s="10" t="n">
        <f aca="false">SUM(K32:K34)</f>
        <v>3546.46588420207</v>
      </c>
      <c r="L35" s="10" t="n">
        <f aca="false">SUM(L32:L34)</f>
        <v>3642.22046307552</v>
      </c>
      <c r="M35" s="10" t="n">
        <f aca="false">SUM(M32:M34)</f>
        <v>3740.56041557856</v>
      </c>
      <c r="N35" s="10" t="n">
        <f aca="false">SUM(N32:N34)</f>
        <v>3841.55554679918</v>
      </c>
      <c r="O35" s="10" t="n">
        <f aca="false">SUM(O32:O34)</f>
        <v>3945.27754656276</v>
      </c>
      <c r="P35" s="10" t="n">
        <f aca="false">SUM(P32:P34)</f>
        <v>4051.80004031995</v>
      </c>
      <c r="Q35" s="10" t="n">
        <f aca="false">SUM(Q32:Q34)</f>
        <v>4161.19864140859</v>
      </c>
      <c r="R35" s="10" t="n">
        <f aca="false">SUM(R32:R34)</f>
        <v>4273.55100472662</v>
      </c>
      <c r="S35" s="10" t="n">
        <f aca="false">SUM(S32:S34)</f>
        <v>4388.93688185424</v>
      </c>
      <c r="T35" s="10" t="n">
        <f aca="false">SUM(T32:T34)</f>
        <v>4507.43817766431</v>
      </c>
      <c r="U35" s="10" t="n">
        <f aca="false">SUM(U32:U34)</f>
        <v>4629.13900846124</v>
      </c>
      <c r="V35" s="10" t="n">
        <f aca="false">SUM(V32:V34)</f>
        <v>4754.1257616897</v>
      </c>
      <c r="W35" s="10" t="n">
        <f aca="false">SUM(W32:W34)</f>
        <v>4882.48715725532</v>
      </c>
      <c r="X35" s="10" t="n">
        <f aca="false">SUM(X32:X34)</f>
        <v>5014.31431050121</v>
      </c>
      <c r="Y35" s="10" t="n">
        <f aca="false">SUM(Y32:Y34)</f>
        <v>5149.70079688474</v>
      </c>
      <c r="Z35" s="10" t="n">
        <f aca="false">SUM(Z32:Z34)</f>
        <v>5288.74271840063</v>
      </c>
      <c r="AA35" s="10" t="n">
        <f aca="false">SUM(AA32:AA34)</f>
        <v>5431.53877179745</v>
      </c>
      <c r="AB35" s="10" t="n">
        <f aca="false">SUM(AB32:AB34)</f>
        <v>5578.19031863598</v>
      </c>
      <c r="AC35" s="10" t="n">
        <f aca="false">SUM(AC32:AC34)</f>
        <v>5728.80145723915</v>
      </c>
      <c r="AD35" s="10" t="n">
        <f aca="false">SUM(AD32:AD34)</f>
        <v>5883.4790965846</v>
      </c>
      <c r="AE35" s="10" t="n">
        <f aca="false">SUM(AE32:AE34)</f>
        <v>6042.33303219239</v>
      </c>
      <c r="AF35" s="10" t="n">
        <f aca="false">SUM(AF32:AF34)</f>
        <v>6205.47602406158</v>
      </c>
      <c r="AG35" s="10" t="n">
        <f aca="false">SUM(AG32:AG34)</f>
        <v>6373.02387671124</v>
      </c>
      <c r="AH35" s="10" t="n">
        <f aca="false">SUM(AH32:AH34)</f>
        <v>6545.09552138245</v>
      </c>
      <c r="AI35" s="10" t="n">
        <f aca="false">SUM(AI32:AI34)</f>
        <v>2408.93254316086</v>
      </c>
    </row>
    <row r="36" customFormat="false" ht="12.75" hidden="true" customHeight="false" outlineLevel="1" collapsed="false">
      <c r="A36" s="15"/>
      <c r="B36" s="7"/>
      <c r="C36" s="7"/>
      <c r="D36" s="1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</row>
    <row r="37" customFormat="false" ht="12.75" hidden="false" customHeight="false" outlineLevel="0" collapsed="false">
      <c r="A37" s="15" t="s">
        <v>27</v>
      </c>
      <c r="B37" s="7"/>
      <c r="C37" s="7"/>
      <c r="D37" s="1"/>
      <c r="E37" s="12" t="n">
        <v>825.554522770272</v>
      </c>
      <c r="F37" s="12" t="n">
        <v>10122.1240036863</v>
      </c>
      <c r="G37" s="12" t="n">
        <v>13152.3218795146</v>
      </c>
      <c r="H37" s="12" t="n">
        <v>15669.8503967025</v>
      </c>
      <c r="I37" s="12" t="n">
        <v>18015.7461286065</v>
      </c>
      <c r="J37" s="12" t="n">
        <v>20259.1079887825</v>
      </c>
      <c r="K37" s="12" t="n">
        <v>19243.675925775</v>
      </c>
      <c r="L37" s="12" t="n">
        <v>18674.0433050636</v>
      </c>
      <c r="M37" s="12" t="n">
        <v>17658.6112420561</v>
      </c>
      <c r="N37" s="12" t="n">
        <v>16643.1791790487</v>
      </c>
      <c r="O37" s="12" t="n">
        <v>15404.8473948933</v>
      </c>
      <c r="P37" s="12" t="n">
        <v>14389.4153318858</v>
      </c>
      <c r="Q37" s="12" t="n">
        <v>13151.0835477304</v>
      </c>
      <c r="R37" s="12" t="n">
        <v>12358.551205871</v>
      </c>
      <c r="S37" s="12" t="n">
        <v>11120.2194217156</v>
      </c>
      <c r="T37" s="12" t="n">
        <v>9658.98791641218</v>
      </c>
      <c r="U37" s="12" t="n">
        <v>8197.7564111088</v>
      </c>
      <c r="V37" s="12" t="n">
        <v>6513.62518465745</v>
      </c>
      <c r="W37" s="12" t="n">
        <v>5052.39367935406</v>
      </c>
      <c r="X37" s="12" t="n">
        <v>3368.26245290271</v>
      </c>
      <c r="Y37" s="12" t="n">
        <v>1907.03094759933</v>
      </c>
      <c r="Z37" s="12" t="n">
        <v>1238.33178415541</v>
      </c>
      <c r="AA37" s="12" t="n">
        <v>1238.33178415541</v>
      </c>
      <c r="AB37" s="12" t="n">
        <v>1238.33178415541</v>
      </c>
      <c r="AC37" s="12" t="n">
        <v>1238.33178415541</v>
      </c>
      <c r="AD37" s="12" t="n">
        <v>1238.33178415541</v>
      </c>
      <c r="AE37" s="12" t="n">
        <v>1238.33178415541</v>
      </c>
      <c r="AF37" s="12" t="n">
        <v>1238.33178415541</v>
      </c>
      <c r="AG37" s="12" t="n">
        <v>1238.33178415541</v>
      </c>
      <c r="AH37" s="12" t="n">
        <v>1238.33178415541</v>
      </c>
      <c r="AI37" s="12" t="n">
        <v>1238.33178415541</v>
      </c>
    </row>
    <row r="38" customFormat="false" ht="12.75" hidden="false" customHeight="false" outlineLevel="0" collapsed="false">
      <c r="A38" s="6" t="s">
        <v>28</v>
      </c>
      <c r="B38" s="7"/>
      <c r="C38" s="7"/>
      <c r="D38" s="1"/>
      <c r="E38" s="10" t="n">
        <f aca="false">E17+E22+E30+E35+E37</f>
        <v>28481.907574933</v>
      </c>
      <c r="F38" s="10" t="n">
        <f aca="false">F17+F22+F30+F35+F37</f>
        <v>52698.7556999198</v>
      </c>
      <c r="G38" s="10" t="n">
        <f aca="false">G17+G22+G30+G35+G37</f>
        <v>49324.0855331146</v>
      </c>
      <c r="H38" s="10" t="n">
        <f aca="false">H17+H22+H30+H35+H37</f>
        <v>43932.0739817891</v>
      </c>
      <c r="I38" s="10" t="n">
        <f aca="false">I17+I22+I30+I35+I37</f>
        <v>37514.0005029087</v>
      </c>
      <c r="J38" s="10" t="n">
        <f aca="false">J17+J22+J30+J35+J37</f>
        <v>40234.5402311908</v>
      </c>
      <c r="K38" s="10" t="n">
        <f aca="false">K17+K22+K30+K35+K37</f>
        <v>39709.1698387284</v>
      </c>
      <c r="L38" s="10" t="n">
        <f aca="false">L17+L22+L30+L35+L37</f>
        <v>39642.8305536667</v>
      </c>
      <c r="M38" s="10" t="n">
        <f aca="false">M17+M22+M30+M35+M37</f>
        <v>39144.2807463715</v>
      </c>
      <c r="N38" s="10" t="n">
        <f aca="false">N17+N22+N30+N35+N37</f>
        <v>38659.6867599806</v>
      </c>
      <c r="O38" s="10" t="n">
        <f aca="false">O17+O22+O30+O35+O37</f>
        <v>37966.5256805104</v>
      </c>
      <c r="P38" s="10" t="n">
        <f aca="false">P17+P22+P30+P35+P37</f>
        <v>37510.9839312146</v>
      </c>
      <c r="Q38" s="10" t="n">
        <f aca="false">Q17+Q22+Q30+Q35+Q37</f>
        <v>36847.6594992411</v>
      </c>
      <c r="R38" s="10" t="n">
        <f aca="false">R17+R22+R30+R35+R37</f>
        <v>36645.6597080724</v>
      </c>
      <c r="S38" s="10" t="n">
        <f aca="false">S17+S22+S30+S35+S37</f>
        <v>36013.8048534764</v>
      </c>
      <c r="T38" s="10" t="n">
        <f aca="false">T17+T22+T30+T35+T37</f>
        <v>35175.4251548306</v>
      </c>
      <c r="U38" s="10" t="n">
        <f aca="false">U17+U22+U30+U35+U37</f>
        <v>32528.8624549645</v>
      </c>
      <c r="V38" s="10" t="n">
        <f aca="false">V17+V22+V30+V35+V37</f>
        <v>31501.6710916972</v>
      </c>
      <c r="W38" s="10" t="n">
        <f aca="false">W17+W22+W30+W35+W37</f>
        <v>30715.1168258839</v>
      </c>
      <c r="X38" s="10" t="n">
        <f aca="false">X17+X22+X30+X35+X37</f>
        <v>29723.8791243889</v>
      </c>
      <c r="Y38" s="10" t="n">
        <f aca="false">Y17+Y22+Y30+Y35+Y37</f>
        <v>28974.2492692156</v>
      </c>
      <c r="Z38" s="10" t="n">
        <f aca="false">Z17+Z22+Z30+Z35+Z37</f>
        <v>29036.3650004553</v>
      </c>
      <c r="AA38" s="10" t="n">
        <f aca="false">AA17+AA22+AA30+AA35+AA37</f>
        <v>29786.9118972954</v>
      </c>
      <c r="AB38" s="10" t="n">
        <f aca="false">AB17+AB22+AB30+AB35+AB37</f>
        <v>30557.7235603502</v>
      </c>
      <c r="AC38" s="10" t="n">
        <f aca="false">AC17+AC22+AC30+AC35+AC37</f>
        <v>31349.3471383074</v>
      </c>
      <c r="AD38" s="10" t="n">
        <f aca="false">AD17+AD22+AD30+AD35+AD37</f>
        <v>32162.3445528696</v>
      </c>
      <c r="AE38" s="10" t="n">
        <f aca="false">AE17+AE22+AE30+AE35+AE37</f>
        <v>32997.2928976248</v>
      </c>
      <c r="AF38" s="10" t="n">
        <f aca="false">AF17+AF22+AF30+AF35+AF37</f>
        <v>33854.7848476885</v>
      </c>
      <c r="AG38" s="10" t="n">
        <f aca="false">AG17+AG22+AG30+AG35+AG37</f>
        <v>34735.4290804039</v>
      </c>
      <c r="AH38" s="10" t="n">
        <f aca="false">AH17+AH22+AH30+AH35+AH37</f>
        <v>35639.8507074026</v>
      </c>
      <c r="AI38" s="10" t="n">
        <f aca="false">AI17+AI22+AI30+AI35+AI37</f>
        <v>26158.7149751791</v>
      </c>
    </row>
    <row r="39" customFormat="false" ht="12.75" hidden="false" customHeight="false" outlineLevel="0" collapsed="false">
      <c r="A39" s="6"/>
      <c r="B39" s="7"/>
      <c r="C39" s="7"/>
      <c r="D39" s="1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</row>
    <row r="40" customFormat="false" ht="12.75" hidden="false" customHeight="false" outlineLevel="0" collapsed="false">
      <c r="A40" s="6" t="s">
        <v>29</v>
      </c>
      <c r="B40" s="7"/>
      <c r="C40" s="7"/>
      <c r="D40" s="18" t="n">
        <f aca="false">SUM(E40:AI40)</f>
        <v>9577435.16984138</v>
      </c>
      <c r="E40" s="19" t="n">
        <f aca="false">E14-E38</f>
        <v>132812.081875853</v>
      </c>
      <c r="F40" s="19" t="n">
        <f aca="false">F14-F38</f>
        <v>200752.905904845</v>
      </c>
      <c r="G40" s="19" t="n">
        <f aca="false">G14-G38</f>
        <v>224477.164512508</v>
      </c>
      <c r="H40" s="19" t="n">
        <f aca="false">H14-H38</f>
        <v>244237.245660197</v>
      </c>
      <c r="I40" s="19" t="n">
        <f aca="false">I14-I38</f>
        <v>230983.950776163</v>
      </c>
      <c r="J40" s="19" t="n">
        <f aca="false">J14-J38</f>
        <v>230537.445629322</v>
      </c>
      <c r="K40" s="19" t="n">
        <f aca="false">K14-K38</f>
        <v>242994.453411485</v>
      </c>
      <c r="L40" s="19" t="n">
        <f aca="false">L14-L38</f>
        <v>255237.506173567</v>
      </c>
      <c r="M40" s="19" t="n">
        <f aca="false">M14-M38</f>
        <v>255483.57425835</v>
      </c>
      <c r="N40" s="19" t="n">
        <f aca="false">N14-N38</f>
        <v>260702.849690608</v>
      </c>
      <c r="O40" s="19" t="n">
        <f aca="false">O14-O38</f>
        <v>266109.526905448</v>
      </c>
      <c r="P40" s="19" t="n">
        <f aca="false">P14-P38</f>
        <v>271253.66730937</v>
      </c>
      <c r="Q40" s="19" t="n">
        <f aca="false">Q14-Q38</f>
        <v>276576.720425406</v>
      </c>
      <c r="R40" s="19" t="n">
        <f aca="false">R14-R38</f>
        <v>281640.015921112</v>
      </c>
      <c r="S40" s="19" t="n">
        <f aca="false">S14-S38</f>
        <v>287096.523183036</v>
      </c>
      <c r="T40" s="19" t="n">
        <f aca="false">T14-T38</f>
        <v>292718.319361667</v>
      </c>
      <c r="U40" s="19" t="n">
        <f aca="false">U14-U38</f>
        <v>300102.233741633</v>
      </c>
      <c r="V40" s="19" t="n">
        <f aca="false">V14-V38</f>
        <v>305815.636890141</v>
      </c>
      <c r="W40" s="19" t="n">
        <f aca="false">W14-W38</f>
        <v>318162.320308581</v>
      </c>
      <c r="X40" s="19" t="n">
        <f aca="false">X14-X38</f>
        <v>331113.505108684</v>
      </c>
      <c r="Y40" s="19" t="n">
        <f aca="false">Y14-Y38</f>
        <v>344236.752951796</v>
      </c>
      <c r="Z40" s="19" t="n">
        <f aca="false">Z14-Z38</f>
        <v>356976.257809469</v>
      </c>
      <c r="AA40" s="19" t="n">
        <f aca="false">AA14-AA38</f>
        <v>369470.161049791</v>
      </c>
      <c r="AB40" s="19" t="n">
        <f aca="false">AB14-AB38</f>
        <v>382401.968285504</v>
      </c>
      <c r="AC40" s="19" t="n">
        <f aca="false">AC14-AC38</f>
        <v>395787.001460071</v>
      </c>
      <c r="AD40" s="19" t="n">
        <f aca="false">AD14-AD38</f>
        <v>409641.115837479</v>
      </c>
      <c r="AE40" s="19" t="n">
        <f aca="false">AE14-AE38</f>
        <v>423980.718440614</v>
      </c>
      <c r="AF40" s="19" t="n">
        <f aca="false">AF14-AF38</f>
        <v>438822.7871225</v>
      </c>
      <c r="AG40" s="19" t="n">
        <f aca="false">AG14-AG38</f>
        <v>454184.890291988</v>
      </c>
      <c r="AH40" s="19" t="n">
        <f aca="false">AH14-AH38</f>
        <v>470085.207316172</v>
      </c>
      <c r="AI40" s="19" t="n">
        <f aca="false">AI14-AI38</f>
        <v>323040.662228019</v>
      </c>
    </row>
    <row r="41" customFormat="false" ht="12.75" hidden="false" customHeight="false" outlineLevel="0" collapsed="false">
      <c r="A41" s="6"/>
      <c r="B41" s="7"/>
      <c r="C41" s="7"/>
      <c r="D41" s="1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</row>
    <row r="42" customFormat="false" ht="12.75" hidden="false" customHeight="false" outlineLevel="0" collapsed="false">
      <c r="A42" s="9" t="s">
        <v>30</v>
      </c>
      <c r="B42" s="7"/>
      <c r="C42" s="7"/>
      <c r="D42" s="1"/>
      <c r="E42" s="10" t="n">
        <v>10044.1305309968</v>
      </c>
      <c r="F42" s="10" t="n">
        <v>22840.8540864874</v>
      </c>
      <c r="G42" s="10" t="n">
        <v>29659.7012800771</v>
      </c>
      <c r="H42" s="10" t="n">
        <v>30685.1334541888</v>
      </c>
      <c r="I42" s="10" t="n">
        <v>23312.459326486</v>
      </c>
      <c r="J42" s="10" t="n">
        <v>24459.4667089086</v>
      </c>
      <c r="K42" s="10" t="n">
        <v>25855.1006554328</v>
      </c>
      <c r="L42" s="10" t="n">
        <v>28228.9334950203</v>
      </c>
      <c r="M42" s="10" t="n">
        <v>19872.5408108022</v>
      </c>
      <c r="N42" s="10" t="n">
        <v>21033.3881443323</v>
      </c>
      <c r="O42" s="10" t="n">
        <v>22395.3439251404</v>
      </c>
      <c r="P42" s="10" t="n">
        <v>23936.1380736009</v>
      </c>
      <c r="Q42" s="10" t="n">
        <v>21526.9262827485</v>
      </c>
      <c r="R42" s="10" t="n">
        <v>22382.0044114842</v>
      </c>
      <c r="S42" s="10" t="n">
        <v>23280.2196593809</v>
      </c>
      <c r="T42" s="10" t="n">
        <v>888.678441657933</v>
      </c>
      <c r="U42" s="10" t="n">
        <v>0.0133607305097259</v>
      </c>
      <c r="V42" s="10" t="n">
        <v>11393.3564783077</v>
      </c>
      <c r="W42" s="10" t="n">
        <v>11700.977103222</v>
      </c>
      <c r="X42" s="10" t="n">
        <v>12016.903485009</v>
      </c>
      <c r="Y42" s="10" t="n">
        <v>12341.3598791042</v>
      </c>
      <c r="Z42" s="10" t="n">
        <v>12674.57659584</v>
      </c>
      <c r="AA42" s="10" t="n">
        <v>13016.7901639277</v>
      </c>
      <c r="AB42" s="10" t="n">
        <v>13368.2434983537</v>
      </c>
      <c r="AC42" s="10" t="n">
        <v>13729.1860728093</v>
      </c>
      <c r="AD42" s="10" t="n">
        <v>14099.8740967751</v>
      </c>
      <c r="AE42" s="10" t="n">
        <v>14480.5706973881</v>
      </c>
      <c r="AF42" s="10" t="n">
        <v>14871.5461062175</v>
      </c>
      <c r="AG42" s="10" t="n">
        <v>15273.0778510854</v>
      </c>
      <c r="AH42" s="10" t="n">
        <v>15685.4509530647</v>
      </c>
      <c r="AI42" s="10" t="n">
        <v>10739.2987071324</v>
      </c>
    </row>
    <row r="43" customFormat="false" ht="12.75" hidden="false" customHeight="false" outlineLevel="0" collapsed="false">
      <c r="A43" s="6" t="s">
        <v>31</v>
      </c>
      <c r="B43" s="7"/>
      <c r="C43" s="7"/>
      <c r="D43" s="1"/>
      <c r="E43" s="10" t="n">
        <v>26334.3685044246</v>
      </c>
      <c r="F43" s="10" t="n">
        <v>46730.366008522</v>
      </c>
      <c r="G43" s="10" t="n">
        <v>46730.366008522</v>
      </c>
      <c r="H43" s="10" t="n">
        <v>46730.366008522</v>
      </c>
      <c r="I43" s="10" t="n">
        <v>46730.366008522</v>
      </c>
      <c r="J43" s="10" t="n">
        <v>46730.366008522</v>
      </c>
      <c r="K43" s="10" t="n">
        <v>46730.366008522</v>
      </c>
      <c r="L43" s="10" t="n">
        <v>46730.366008522</v>
      </c>
      <c r="M43" s="10" t="n">
        <v>46730.366008522</v>
      </c>
      <c r="N43" s="10" t="n">
        <v>46730.366008522</v>
      </c>
      <c r="O43" s="10" t="n">
        <v>46730.366008522</v>
      </c>
      <c r="P43" s="10" t="n">
        <v>46730.366008522</v>
      </c>
      <c r="Q43" s="10" t="n">
        <v>46730.366008522</v>
      </c>
      <c r="R43" s="10" t="n">
        <v>46730.366008522</v>
      </c>
      <c r="S43" s="10" t="n">
        <v>46730.366008522</v>
      </c>
      <c r="T43" s="10" t="n">
        <v>46730.366008522</v>
      </c>
      <c r="U43" s="10" t="n">
        <v>46730.366008522</v>
      </c>
      <c r="V43" s="10" t="n">
        <v>46730.366008522</v>
      </c>
      <c r="W43" s="10" t="n">
        <v>46201.787252249</v>
      </c>
      <c r="X43" s="10" t="n">
        <v>45144.6317218708</v>
      </c>
      <c r="Y43" s="10" t="n">
        <v>45144.6317218708</v>
      </c>
      <c r="Z43" s="10" t="n">
        <v>45144.6317218708</v>
      </c>
      <c r="AA43" s="10" t="n">
        <v>45144.6317218708</v>
      </c>
      <c r="AB43" s="10" t="n">
        <v>45144.6317218708</v>
      </c>
      <c r="AC43" s="10" t="n">
        <v>45144.6317218708</v>
      </c>
      <c r="AD43" s="10" t="n">
        <v>45144.6317218708</v>
      </c>
      <c r="AE43" s="10" t="n">
        <v>45144.6317218708</v>
      </c>
      <c r="AF43" s="10" t="n">
        <v>45144.6317218708</v>
      </c>
      <c r="AG43" s="10" t="n">
        <v>45144.6317218708</v>
      </c>
      <c r="AH43" s="10" t="n">
        <v>45144.6317218708</v>
      </c>
      <c r="AI43" s="10" t="n">
        <v>18810.2632174469</v>
      </c>
    </row>
    <row r="44" customFormat="false" ht="12.75" hidden="false" customHeight="false" outlineLevel="0" collapsed="false">
      <c r="A44" s="6" t="s">
        <v>32</v>
      </c>
      <c r="B44" s="7"/>
      <c r="C44" s="7"/>
      <c r="D44" s="1"/>
      <c r="E44" s="10" t="n">
        <v>31230.0625</v>
      </c>
      <c r="F44" s="10" t="n">
        <v>53973.3243277989</v>
      </c>
      <c r="G44" s="10" t="n">
        <v>53700.069064122</v>
      </c>
      <c r="H44" s="10" t="n">
        <v>51932.3409229881</v>
      </c>
      <c r="I44" s="10" t="n">
        <v>50765.7719096235</v>
      </c>
      <c r="J44" s="10" t="n">
        <v>48638.909987656</v>
      </c>
      <c r="K44" s="10" t="n">
        <v>46355.7237144238</v>
      </c>
      <c r="L44" s="10" t="n">
        <v>43904.7232501091</v>
      </c>
      <c r="M44" s="10" t="n">
        <v>41273.5742516673</v>
      </c>
      <c r="N44" s="10" t="n">
        <v>38449.0358018399</v>
      </c>
      <c r="O44" s="10" t="n">
        <v>35416.8937759503</v>
      </c>
      <c r="P44" s="10" t="n">
        <v>32161.8893111577</v>
      </c>
      <c r="Q44" s="10" t="n">
        <v>28667.642018203</v>
      </c>
      <c r="R44" s="10" t="n">
        <v>24916.567549216</v>
      </c>
      <c r="S44" s="10" t="n">
        <v>20889.7891067585</v>
      </c>
      <c r="T44" s="10" t="n">
        <v>16567.0424487804</v>
      </c>
      <c r="U44" s="10" t="n">
        <v>11926.5739114408</v>
      </c>
      <c r="V44" s="10" t="n">
        <v>6945.03093660686</v>
      </c>
      <c r="W44" s="10" t="n">
        <v>1597.34455312258</v>
      </c>
      <c r="X44" s="10" t="n">
        <v>0</v>
      </c>
      <c r="Y44" s="10" t="n">
        <v>0</v>
      </c>
      <c r="Z44" s="10" t="n">
        <v>0</v>
      </c>
      <c r="AA44" s="10" t="n">
        <v>0</v>
      </c>
      <c r="AB44" s="10" t="n">
        <v>0</v>
      </c>
      <c r="AC44" s="10" t="n">
        <v>0</v>
      </c>
      <c r="AD44" s="10" t="n">
        <v>0</v>
      </c>
      <c r="AE44" s="10" t="n">
        <v>0</v>
      </c>
      <c r="AF44" s="10" t="n">
        <v>0</v>
      </c>
      <c r="AG44" s="10" t="n">
        <v>0</v>
      </c>
      <c r="AH44" s="10" t="n">
        <v>0</v>
      </c>
      <c r="AI44" s="10" t="n">
        <v>0</v>
      </c>
    </row>
    <row r="45" customFormat="false" ht="12.75" hidden="false" customHeight="false" outlineLevel="0" collapsed="false">
      <c r="A45" s="6"/>
      <c r="B45" s="7"/>
      <c r="C45" s="7"/>
      <c r="D45" s="1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</row>
    <row r="46" customFormat="false" ht="12.75" hidden="false" customHeight="false" outlineLevel="0" collapsed="false">
      <c r="A46" s="6" t="s">
        <v>33</v>
      </c>
      <c r="B46" s="7"/>
      <c r="C46" s="7"/>
      <c r="D46" s="1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</row>
    <row r="47" customFormat="false" ht="12.75" hidden="false" customHeight="false" outlineLevel="0" collapsed="false">
      <c r="A47" s="11" t="s">
        <v>34</v>
      </c>
      <c r="B47" s="7"/>
      <c r="C47" s="7"/>
      <c r="D47" s="1"/>
      <c r="E47" s="10" t="n">
        <v>5216.281506871</v>
      </c>
      <c r="F47" s="10" t="n">
        <v>1966.66114270812</v>
      </c>
      <c r="G47" s="10" t="n">
        <v>3928.19584636627</v>
      </c>
      <c r="H47" s="10" t="n">
        <v>6110.1215962056</v>
      </c>
      <c r="I47" s="10" t="n">
        <v>6235.72807562305</v>
      </c>
      <c r="J47" s="10" t="n">
        <v>6742.12168408637</v>
      </c>
      <c r="K47" s="10" t="n">
        <v>8239.82454384205</v>
      </c>
      <c r="L47" s="10" t="n">
        <v>9621.99261983173</v>
      </c>
      <c r="M47" s="10" t="n">
        <v>10585.6896709067</v>
      </c>
      <c r="N47" s="10" t="n">
        <v>11137.4104659524</v>
      </c>
      <c r="O47" s="10" t="n">
        <v>11702.4760715848</v>
      </c>
      <c r="P47" s="10" t="n">
        <v>12252.2276003664</v>
      </c>
      <c r="Q47" s="10" t="n">
        <v>13149.2651051926</v>
      </c>
      <c r="R47" s="10" t="n">
        <v>13787.0919232305</v>
      </c>
      <c r="S47" s="10" t="n">
        <v>14472.814088588</v>
      </c>
      <c r="T47" s="10" t="n">
        <v>17060.7842840958</v>
      </c>
      <c r="U47" s="10" t="n">
        <v>18092.7446527931</v>
      </c>
      <c r="V47" s="10" t="n">
        <v>18037.9563644156</v>
      </c>
      <c r="W47" s="10" t="n">
        <v>19470.099127917</v>
      </c>
      <c r="X47" s="10" t="n">
        <v>20694.3632792236</v>
      </c>
      <c r="Y47" s="10" t="n">
        <v>24134.4072848995</v>
      </c>
      <c r="Z47" s="10" t="n">
        <v>27544.1344970903</v>
      </c>
      <c r="AA47" s="10" t="n">
        <v>28516.2696708691</v>
      </c>
      <c r="AB47" s="10" t="n">
        <v>29522.697982972</v>
      </c>
      <c r="AC47" s="10" t="n">
        <v>30564.625230981</v>
      </c>
      <c r="AD47" s="10" t="n">
        <v>31643.2993392563</v>
      </c>
      <c r="AE47" s="10" t="n">
        <v>32760.011819458</v>
      </c>
      <c r="AF47" s="10" t="n">
        <v>33916.0992813026</v>
      </c>
      <c r="AG47" s="10" t="n">
        <v>35112.9449952722</v>
      </c>
      <c r="AH47" s="10" t="n">
        <v>36351.9805090485</v>
      </c>
      <c r="AI47" s="10" t="n">
        <v>24984.1090816709</v>
      </c>
    </row>
    <row r="48" customFormat="false" ht="12.75" hidden="false" customHeight="false" outlineLevel="0" collapsed="false">
      <c r="A48" s="11" t="s">
        <v>35</v>
      </c>
      <c r="B48" s="7"/>
      <c r="C48" s="7"/>
      <c r="D48" s="1"/>
      <c r="E48" s="21" t="n">
        <v>20995.5330651558</v>
      </c>
      <c r="F48" s="21" t="n">
        <v>26334.5951187648</v>
      </c>
      <c r="G48" s="21" t="n">
        <v>31660.5913096972</v>
      </c>
      <c r="H48" s="21" t="n">
        <v>38072.7492874023</v>
      </c>
      <c r="I48" s="21" t="n">
        <v>36378.868909568</v>
      </c>
      <c r="J48" s="21" t="n">
        <v>36388.303434052</v>
      </c>
      <c r="K48" s="21" t="n">
        <v>40534.7034712424</v>
      </c>
      <c r="L48" s="21" t="n">
        <v>44363.0217800294</v>
      </c>
      <c r="M48" s="21" t="n">
        <v>47957.4912307583</v>
      </c>
      <c r="N48" s="21" t="n">
        <v>50173.4272444864</v>
      </c>
      <c r="O48" s="21" t="n">
        <v>52452.5564934878</v>
      </c>
      <c r="P48" s="21" t="n">
        <v>54660.5662105029</v>
      </c>
      <c r="Q48" s="21" t="n">
        <v>58275.882353759</v>
      </c>
      <c r="R48" s="21" t="n">
        <v>60838.3951100308</v>
      </c>
      <c r="S48" s="21" t="n">
        <v>63603.1670119255</v>
      </c>
      <c r="T48" s="21" t="n">
        <v>74015.0068625136</v>
      </c>
      <c r="U48" s="21" t="n">
        <v>78173.3875328512</v>
      </c>
      <c r="V48" s="21" t="n">
        <v>77948.124485801</v>
      </c>
      <c r="W48" s="21" t="n">
        <v>83717.2392952247</v>
      </c>
      <c r="X48" s="21" t="n">
        <v>88640.1623179031</v>
      </c>
      <c r="Y48" s="21" t="n">
        <v>91915.7239230724</v>
      </c>
      <c r="Z48" s="21" t="n">
        <v>95064.5202481338</v>
      </c>
      <c r="AA48" s="21" t="n">
        <v>98977.3643225931</v>
      </c>
      <c r="AB48" s="21" t="n">
        <v>103028.238278808</v>
      </c>
      <c r="AC48" s="21" t="n">
        <v>107221.995452044</v>
      </c>
      <c r="AD48" s="21" t="n">
        <v>111563.658737852</v>
      </c>
      <c r="AE48" s="21" t="n">
        <v>116058.426470664</v>
      </c>
      <c r="AF48" s="21" t="n">
        <v>120711.678504588</v>
      </c>
      <c r="AG48" s="21" t="n">
        <v>125528.982503316</v>
      </c>
      <c r="AH48" s="21" t="n">
        <v>130516.100446266</v>
      </c>
      <c r="AI48" s="21" t="n">
        <v>93977.446927619</v>
      </c>
    </row>
    <row r="49" customFormat="false" ht="13.5" hidden="false" customHeight="false" outlineLevel="0" collapsed="false">
      <c r="A49" s="6" t="s">
        <v>36</v>
      </c>
      <c r="B49" s="7"/>
      <c r="C49" s="7"/>
      <c r="D49" s="18" t="n">
        <f aca="false">SUM(E49:AI49)</f>
        <v>4196674.6884219</v>
      </c>
      <c r="E49" s="22" t="n">
        <f aca="false">E40-SUM(E42:E48)</f>
        <v>38991.7057684049</v>
      </c>
      <c r="F49" s="22" t="n">
        <f aca="false">F40-SUM(F42:F48)</f>
        <v>48907.1052205634</v>
      </c>
      <c r="G49" s="22" t="n">
        <f aca="false">G40-SUM(G42:G48)</f>
        <v>58798.2410037234</v>
      </c>
      <c r="H49" s="22" t="n">
        <f aca="false">H40-SUM(H42:H48)</f>
        <v>70706.5343908901</v>
      </c>
      <c r="I49" s="22" t="n">
        <f aca="false">I40-SUM(I42:I48)</f>
        <v>67560.7565463406</v>
      </c>
      <c r="J49" s="22" t="n">
        <f aca="false">J40-SUM(J42:J48)</f>
        <v>67578.2778060967</v>
      </c>
      <c r="K49" s="22" t="n">
        <f aca="false">K40-SUM(K42:K48)</f>
        <v>75278.7350180216</v>
      </c>
      <c r="L49" s="22" t="n">
        <f aca="false">L40-SUM(L42:L48)</f>
        <v>82388.4690200546</v>
      </c>
      <c r="M49" s="22" t="n">
        <f aca="false">M40-SUM(M42:M48)</f>
        <v>89063.912285694</v>
      </c>
      <c r="N49" s="22" t="n">
        <f aca="false">N40-SUM(N42:N48)</f>
        <v>93179.2220254748</v>
      </c>
      <c r="O49" s="22" t="n">
        <f aca="false">O40-SUM(O42:O48)</f>
        <v>97411.8906307631</v>
      </c>
      <c r="P49" s="22" t="n">
        <f aca="false">P40-SUM(P42:P48)</f>
        <v>101512.48010522</v>
      </c>
      <c r="Q49" s="22" t="n">
        <f aca="false">Q40-SUM(Q42:Q48)</f>
        <v>108226.638656981</v>
      </c>
      <c r="R49" s="22" t="n">
        <f aca="false">R40-SUM(R42:R48)</f>
        <v>112985.590918629</v>
      </c>
      <c r="S49" s="22" t="n">
        <f aca="false">S40-SUM(S42:S48)</f>
        <v>118120.167307862</v>
      </c>
      <c r="T49" s="22" t="n">
        <f aca="false">T40-SUM(T42:T48)</f>
        <v>137456.441316097</v>
      </c>
      <c r="U49" s="22" t="n">
        <f aca="false">U40-SUM(U42:U48)</f>
        <v>145179.148275295</v>
      </c>
      <c r="V49" s="22" t="n">
        <f aca="false">V40-SUM(V42:V48)</f>
        <v>144760.802616488</v>
      </c>
      <c r="W49" s="22" t="n">
        <f aca="false">W40-SUM(W42:W48)</f>
        <v>155474.872976846</v>
      </c>
      <c r="X49" s="22" t="n">
        <f aca="false">X40-SUM(X42:X48)</f>
        <v>164617.444304677</v>
      </c>
      <c r="Y49" s="22" t="n">
        <f aca="false">Y40-SUM(Y42:Y48)</f>
        <v>170700.630142849</v>
      </c>
      <c r="Z49" s="22" t="n">
        <f aca="false">Z40-SUM(Z42:Z48)</f>
        <v>176548.394746534</v>
      </c>
      <c r="AA49" s="22" t="n">
        <f aca="false">AA40-SUM(AA42:AA48)</f>
        <v>183815.10517053</v>
      </c>
      <c r="AB49" s="22" t="n">
        <f aca="false">AB40-SUM(AB42:AB48)</f>
        <v>191338.1568035</v>
      </c>
      <c r="AC49" s="22" t="n">
        <f aca="false">AC40-SUM(AC42:AC48)</f>
        <v>199126.562982367</v>
      </c>
      <c r="AD49" s="22" t="n">
        <f aca="false">AD40-SUM(AD42:AD48)</f>
        <v>207189.651941725</v>
      </c>
      <c r="AE49" s="22" t="n">
        <f aca="false">AE40-SUM(AE42:AE48)</f>
        <v>215537.077731233</v>
      </c>
      <c r="AF49" s="22" t="n">
        <f aca="false">AF40-SUM(AF42:AF48)</f>
        <v>224178.831508521</v>
      </c>
      <c r="AG49" s="22" t="n">
        <f aca="false">AG40-SUM(AG42:AG48)</f>
        <v>233125.253220444</v>
      </c>
      <c r="AH49" s="22" t="n">
        <f aca="false">AH40-SUM(AH42:AH48)</f>
        <v>242387.043685922</v>
      </c>
      <c r="AI49" s="22" t="n">
        <f aca="false">AI40-SUM(AI42:AI48)</f>
        <v>174529.54429415</v>
      </c>
    </row>
    <row r="50" customFormat="false" ht="13.5" hidden="false" customHeight="false" outlineLevel="0" collapsed="false"/>
    <row r="53" customFormat="false" ht="12.75" hidden="false" customHeight="false" outlineLevel="0" collapsed="false">
      <c r="A53" s="9"/>
      <c r="B53" s="7"/>
      <c r="C53" s="7"/>
      <c r="D53" s="1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5" customFormat="false" ht="12.75" hidden="false" customHeight="false" outlineLevel="0" collapsed="false">
      <c r="A55" s="9"/>
      <c r="B55" s="7"/>
      <c r="C55" s="7"/>
      <c r="D55" s="1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</sheetData>
  <printOptions headings="false" gridLines="false" gridLinesSet="true" horizontalCentered="true" verticalCentered="false"/>
  <pageMargins left="0.5" right="0.5" top="0.984027777777778" bottom="0.5" header="0.25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Roman,Bold"Panda Gila River, LP
Pro forma Income Statement</oddHeader>
    <oddFooter>&amp;R&amp;"Times New Roman,Regular"&amp;7&amp;D
&amp;F</oddFooter>
  </headerFooter>
  <colBreaks count="1" manualBreakCount="1">
    <brk id="13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X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3984375" defaultRowHeight="9" customHeight="true" zeroHeight="false" outlineLevelRow="0" outlineLevelCol="1"/>
  <cols>
    <col collapsed="false" customWidth="true" hidden="false" outlineLevel="0" max="1" min="1" style="7" width="40.83"/>
    <col collapsed="false" customWidth="true" hidden="false" outlineLevel="0" max="2" min="2" style="7" width="1.79"/>
    <col collapsed="false" customWidth="true" hidden="false" outlineLevel="0" max="8" min="3" style="7" width="11.25"/>
    <col collapsed="false" customWidth="true" hidden="true" outlineLevel="1" max="22" min="9" style="7" width="11.25"/>
    <col collapsed="false" customWidth="true" hidden="true" outlineLevel="1" max="33" min="23" style="7" width="10.35"/>
    <col collapsed="false" customWidth="true" hidden="true" outlineLevel="1" max="43" min="34" style="7" width="8.15"/>
    <col collapsed="false" customWidth="false" hidden="false" outlineLevel="0" max="257" min="44" style="7" width="8.4"/>
  </cols>
  <sheetData>
    <row r="2" customFormat="false" ht="11.25" hidden="false" customHeight="false" outlineLevel="0" collapsed="false">
      <c r="C2" s="24" t="n">
        <v>37986</v>
      </c>
      <c r="D2" s="24" t="n">
        <v>38352</v>
      </c>
      <c r="E2" s="24" t="n">
        <v>38717</v>
      </c>
      <c r="F2" s="24" t="n">
        <v>39082</v>
      </c>
      <c r="G2" s="24" t="n">
        <v>39447</v>
      </c>
      <c r="H2" s="24" t="n">
        <v>39813</v>
      </c>
      <c r="I2" s="24" t="n">
        <v>40178</v>
      </c>
      <c r="J2" s="24" t="n">
        <v>40543</v>
      </c>
      <c r="K2" s="24" t="n">
        <v>40908</v>
      </c>
      <c r="L2" s="24" t="n">
        <v>41274</v>
      </c>
      <c r="M2" s="24" t="n">
        <v>41639</v>
      </c>
      <c r="N2" s="24" t="n">
        <v>42004</v>
      </c>
      <c r="O2" s="24" t="n">
        <v>42369</v>
      </c>
      <c r="P2" s="24" t="n">
        <v>42735</v>
      </c>
      <c r="Q2" s="24" t="n">
        <v>43100</v>
      </c>
      <c r="R2" s="24" t="n">
        <v>43465</v>
      </c>
      <c r="S2" s="24" t="n">
        <v>43830</v>
      </c>
      <c r="T2" s="24" t="n">
        <v>44196</v>
      </c>
      <c r="U2" s="24" t="n">
        <v>44561</v>
      </c>
      <c r="V2" s="24" t="n">
        <v>44926</v>
      </c>
      <c r="W2" s="24" t="n">
        <f aca="false">V2+365</f>
        <v>45291</v>
      </c>
      <c r="X2" s="24" t="n">
        <f aca="false">W2+365</f>
        <v>45656</v>
      </c>
      <c r="Y2" s="24" t="n">
        <f aca="false">X2+365</f>
        <v>46021</v>
      </c>
      <c r="Z2" s="24" t="n">
        <f aca="false">Y2+365</f>
        <v>46386</v>
      </c>
      <c r="AA2" s="24" t="n">
        <f aca="false">Z2+365</f>
        <v>46751</v>
      </c>
      <c r="AB2" s="24" t="n">
        <f aca="false">AA2+365</f>
        <v>47116</v>
      </c>
      <c r="AC2" s="24" t="n">
        <f aca="false">AB2+365</f>
        <v>47481</v>
      </c>
      <c r="AD2" s="24" t="n">
        <f aca="false">AC2+365</f>
        <v>47846</v>
      </c>
      <c r="AE2" s="24" t="n">
        <f aca="false">AD2+365</f>
        <v>48211</v>
      </c>
      <c r="AF2" s="24" t="n">
        <f aca="false">AE2+365</f>
        <v>48576</v>
      </c>
      <c r="AG2" s="24" t="n">
        <f aca="false">AF2+365</f>
        <v>48941</v>
      </c>
    </row>
    <row r="3" customFormat="false" ht="9" hidden="false" customHeight="false" outlineLevel="0" collapsed="false">
      <c r="A3" s="7" t="s">
        <v>37</v>
      </c>
      <c r="C3" s="25" t="n">
        <f aca="false">'Income Statement'!E40</f>
        <v>132812.081875853</v>
      </c>
      <c r="D3" s="25" t="n">
        <f aca="false">'Income Statement'!F40</f>
        <v>200752.905904845</v>
      </c>
      <c r="E3" s="25" t="n">
        <f aca="false">'Income Statement'!G40</f>
        <v>224477.164512508</v>
      </c>
      <c r="F3" s="25" t="n">
        <f aca="false">'Income Statement'!H40</f>
        <v>244237.245660197</v>
      </c>
      <c r="G3" s="25" t="n">
        <f aca="false">'Income Statement'!I40</f>
        <v>230983.950776163</v>
      </c>
      <c r="H3" s="25" t="n">
        <f aca="false">'Income Statement'!J40</f>
        <v>230537.445629322</v>
      </c>
      <c r="I3" s="25" t="n">
        <f aca="false">'Income Statement'!K40</f>
        <v>242994.453411485</v>
      </c>
      <c r="J3" s="25" t="n">
        <f aca="false">'Income Statement'!L40</f>
        <v>255237.506173567</v>
      </c>
      <c r="K3" s="25" t="n">
        <f aca="false">'Income Statement'!M40</f>
        <v>255483.57425835</v>
      </c>
      <c r="L3" s="25" t="n">
        <f aca="false">'Income Statement'!N40</f>
        <v>260702.849690608</v>
      </c>
      <c r="M3" s="25" t="n">
        <f aca="false">'Income Statement'!O40</f>
        <v>266109.526905448</v>
      </c>
      <c r="N3" s="25" t="n">
        <f aca="false">'Income Statement'!P40</f>
        <v>271253.66730937</v>
      </c>
      <c r="O3" s="25" t="n">
        <f aca="false">'Income Statement'!Q40</f>
        <v>276576.720425406</v>
      </c>
      <c r="P3" s="25" t="n">
        <f aca="false">'Income Statement'!R40</f>
        <v>281640.015921112</v>
      </c>
      <c r="Q3" s="25" t="n">
        <f aca="false">'Income Statement'!S40</f>
        <v>287096.523183036</v>
      </c>
      <c r="R3" s="25" t="n">
        <f aca="false">'Income Statement'!T40</f>
        <v>292718.319361667</v>
      </c>
      <c r="S3" s="25" t="n">
        <f aca="false">'Income Statement'!U40</f>
        <v>300102.233741633</v>
      </c>
      <c r="T3" s="25" t="n">
        <f aca="false">'Income Statement'!V40</f>
        <v>305815.636890141</v>
      </c>
      <c r="U3" s="25" t="n">
        <f aca="false">'Income Statement'!W40</f>
        <v>318162.320308581</v>
      </c>
      <c r="V3" s="25" t="n">
        <f aca="false">'Income Statement'!X40</f>
        <v>331113.505108684</v>
      </c>
      <c r="W3" s="25" t="n">
        <f aca="false">'Income Statement'!Y40</f>
        <v>344236.752951796</v>
      </c>
      <c r="X3" s="25" t="n">
        <f aca="false">'Income Statement'!Z40</f>
        <v>356976.257809469</v>
      </c>
      <c r="Y3" s="25" t="n">
        <f aca="false">'Income Statement'!AA40</f>
        <v>369470.161049791</v>
      </c>
      <c r="Z3" s="25" t="n">
        <f aca="false">'Income Statement'!AB40</f>
        <v>382401.968285504</v>
      </c>
      <c r="AA3" s="25" t="n">
        <f aca="false">'Income Statement'!AC40</f>
        <v>395787.001460071</v>
      </c>
      <c r="AB3" s="25" t="n">
        <f aca="false">'Income Statement'!AD40</f>
        <v>409641.115837479</v>
      </c>
      <c r="AC3" s="25" t="n">
        <f aca="false">'Income Statement'!AE40</f>
        <v>423980.718440614</v>
      </c>
      <c r="AD3" s="25" t="n">
        <f aca="false">'Income Statement'!AF40</f>
        <v>438822.7871225</v>
      </c>
      <c r="AE3" s="25" t="n">
        <f aca="false">'Income Statement'!AG40</f>
        <v>454184.890291988</v>
      </c>
      <c r="AF3" s="25" t="n">
        <f aca="false">'Income Statement'!AH40</f>
        <v>470085.207316172</v>
      </c>
      <c r="AG3" s="25" t="n">
        <f aca="false">'Income Statement'!AI40</f>
        <v>323040.662228019</v>
      </c>
      <c r="AH3" s="18" t="n">
        <f aca="false">SUM(C3:AG3)</f>
        <v>9577435.16984138</v>
      </c>
    </row>
    <row r="4" customFormat="false" ht="11.25" hidden="false" customHeight="false" outlineLevel="0" collapsed="false">
      <c r="A4" s="26" t="s">
        <v>38</v>
      </c>
      <c r="C4" s="16" t="n">
        <v>-10044.1305309968</v>
      </c>
      <c r="D4" s="16" t="n">
        <v>-22840.8540864874</v>
      </c>
      <c r="E4" s="16" t="n">
        <v>-29659.7012800771</v>
      </c>
      <c r="F4" s="16" t="n">
        <v>-30685.1334541888</v>
      </c>
      <c r="G4" s="16" t="n">
        <v>-23312.459326486</v>
      </c>
      <c r="H4" s="16" t="n">
        <v>-24459.4667089086</v>
      </c>
      <c r="I4" s="16" t="n">
        <v>-25855.1006554328</v>
      </c>
      <c r="J4" s="16" t="n">
        <v>-28228.9334950203</v>
      </c>
      <c r="K4" s="16" t="n">
        <v>-19872.5408108022</v>
      </c>
      <c r="L4" s="16" t="n">
        <v>-21033.3881443323</v>
      </c>
      <c r="M4" s="16" t="n">
        <v>-22395.3439251404</v>
      </c>
      <c r="N4" s="16" t="n">
        <v>-23936.1380736009</v>
      </c>
      <c r="O4" s="16" t="n">
        <v>-21526.9262827485</v>
      </c>
      <c r="P4" s="16" t="n">
        <v>-22382.0044114842</v>
      </c>
      <c r="Q4" s="16" t="n">
        <v>-23280.2196593809</v>
      </c>
      <c r="R4" s="16" t="n">
        <v>-888.678441657933</v>
      </c>
      <c r="S4" s="16" t="n">
        <v>-0.0133607305097259</v>
      </c>
      <c r="T4" s="16" t="n">
        <v>-11393.3564783077</v>
      </c>
      <c r="U4" s="16" t="n">
        <v>-11700.977103222</v>
      </c>
      <c r="V4" s="16" t="n">
        <v>-12016.903485009</v>
      </c>
      <c r="W4" s="16" t="n">
        <v>-12341.3598791042</v>
      </c>
      <c r="X4" s="16" t="n">
        <v>-12674.57659584</v>
      </c>
      <c r="Y4" s="16" t="n">
        <v>-13016.7901639277</v>
      </c>
      <c r="Z4" s="16" t="n">
        <v>-13368.2434983537</v>
      </c>
      <c r="AA4" s="16" t="n">
        <v>-13729.1860728093</v>
      </c>
      <c r="AB4" s="16" t="n">
        <v>-14099.8740967751</v>
      </c>
      <c r="AC4" s="16" t="n">
        <v>-14480.5706973881</v>
      </c>
      <c r="AD4" s="16" t="n">
        <v>-14871.5461062175</v>
      </c>
      <c r="AE4" s="16" t="n">
        <v>-15273.0778510854</v>
      </c>
      <c r="AF4" s="16" t="n">
        <v>-15685.4509530647</v>
      </c>
      <c r="AG4" s="16" t="n">
        <v>-10739.2987071324</v>
      </c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</row>
    <row r="5" customFormat="false" ht="9" hidden="false" customHeight="false" outlineLevel="0" collapsed="false">
      <c r="A5" s="7" t="s">
        <v>39</v>
      </c>
      <c r="C5" s="10" t="n">
        <f aca="false">+C3+C4</f>
        <v>122767.951344856</v>
      </c>
      <c r="D5" s="10" t="n">
        <f aca="false">+D3+D4</f>
        <v>177912.051818357</v>
      </c>
      <c r="E5" s="10" t="n">
        <f aca="false">+E3+E4</f>
        <v>194817.463232431</v>
      </c>
      <c r="F5" s="10" t="n">
        <f aca="false">+F3+F4</f>
        <v>213552.112206008</v>
      </c>
      <c r="G5" s="10" t="n">
        <f aca="false">+G3+G4</f>
        <v>207671.491449677</v>
      </c>
      <c r="H5" s="10" t="n">
        <f aca="false">+H3+H4</f>
        <v>206077.978920413</v>
      </c>
      <c r="I5" s="10" t="n">
        <f aca="false">+I3+I4</f>
        <v>217139.352756052</v>
      </c>
      <c r="J5" s="10" t="n">
        <f aca="false">+J3+J4</f>
        <v>227008.572678547</v>
      </c>
      <c r="K5" s="10" t="n">
        <f aca="false">+K3+K4</f>
        <v>235611.033447548</v>
      </c>
      <c r="L5" s="10" t="n">
        <f aca="false">+L3+L4</f>
        <v>239669.461546276</v>
      </c>
      <c r="M5" s="10" t="n">
        <f aca="false">+M3+M4</f>
        <v>243714.182980308</v>
      </c>
      <c r="N5" s="10" t="n">
        <f aca="false">+N3+N4</f>
        <v>247317.529235769</v>
      </c>
      <c r="O5" s="10" t="n">
        <f aca="false">+O3+O4</f>
        <v>255049.794142658</v>
      </c>
      <c r="P5" s="10" t="n">
        <f aca="false">+P3+P4</f>
        <v>259258.011509628</v>
      </c>
      <c r="Q5" s="10" t="n">
        <f aca="false">+Q3+Q4</f>
        <v>263816.303523656</v>
      </c>
      <c r="R5" s="10" t="n">
        <f aca="false">+R3+R4</f>
        <v>291829.640920009</v>
      </c>
      <c r="S5" s="10" t="n">
        <f aca="false">+S3+S4</f>
        <v>300102.220380902</v>
      </c>
      <c r="T5" s="10" t="n">
        <f aca="false">+T3+T4</f>
        <v>294422.280411833</v>
      </c>
      <c r="U5" s="10" t="n">
        <f aca="false">+U3+U4</f>
        <v>306461.343205359</v>
      </c>
      <c r="V5" s="10" t="n">
        <f aca="false">+V3+V4</f>
        <v>319096.601623675</v>
      </c>
      <c r="W5" s="10" t="n">
        <f aca="false">+W3+W4</f>
        <v>331895.393072692</v>
      </c>
      <c r="X5" s="10" t="n">
        <f aca="false">+X3+X4</f>
        <v>344301.681213629</v>
      </c>
      <c r="Y5" s="10" t="n">
        <f aca="false">+Y3+Y4</f>
        <v>356453.370885863</v>
      </c>
      <c r="Z5" s="10" t="n">
        <f aca="false">+Z3+Z4</f>
        <v>369033.72478715</v>
      </c>
      <c r="AA5" s="10" t="n">
        <f aca="false">+AA3+AA4</f>
        <v>382057.815387262</v>
      </c>
      <c r="AB5" s="10" t="n">
        <f aca="false">+AB3+AB4</f>
        <v>395541.241740704</v>
      </c>
      <c r="AC5" s="10" t="n">
        <f aca="false">+AC3+AC4</f>
        <v>409500.147743225</v>
      </c>
      <c r="AD5" s="10" t="n">
        <f aca="false">+AD3+AD4</f>
        <v>423951.241016283</v>
      </c>
      <c r="AE5" s="10" t="n">
        <f aca="false">+AE3+AE4</f>
        <v>438911.812440903</v>
      </c>
      <c r="AF5" s="10" t="n">
        <f aca="false">+AF3+AF4</f>
        <v>454399.756363107</v>
      </c>
      <c r="AG5" s="10" t="n">
        <f aca="false">+AG3+AG4</f>
        <v>312301.363520886</v>
      </c>
    </row>
    <row r="6" customFormat="false" ht="9" hidden="false" customHeight="false" outlineLevel="0" collapsed="false"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customFormat="false" ht="9" hidden="false" customHeight="false" outlineLevel="0" collapsed="false">
      <c r="A7" s="7" t="s">
        <v>40</v>
      </c>
      <c r="C7" s="21" t="n">
        <v>-31230.0625</v>
      </c>
      <c r="D7" s="21" t="n">
        <v>-53973.3243277989</v>
      </c>
      <c r="E7" s="21" t="n">
        <v>-53700.069064122</v>
      </c>
      <c r="F7" s="21" t="n">
        <v>-51932.3409229881</v>
      </c>
      <c r="G7" s="21" t="n">
        <v>-50765.7719096235</v>
      </c>
      <c r="H7" s="21" t="n">
        <v>-48638.909987656</v>
      </c>
      <c r="I7" s="21" t="n">
        <v>-46355.7237144238</v>
      </c>
      <c r="J7" s="21" t="n">
        <v>-43904.7232501091</v>
      </c>
      <c r="K7" s="21" t="n">
        <v>-41273.5742516673</v>
      </c>
      <c r="L7" s="21" t="n">
        <v>-38449.0358018399</v>
      </c>
      <c r="M7" s="21" t="n">
        <v>-35416.8937759503</v>
      </c>
      <c r="N7" s="21" t="n">
        <v>-32161.8893111577</v>
      </c>
      <c r="O7" s="21" t="n">
        <v>-28667.642018203</v>
      </c>
      <c r="P7" s="21" t="n">
        <v>-24916.567549216</v>
      </c>
      <c r="Q7" s="21" t="n">
        <v>-20889.7891067585</v>
      </c>
      <c r="R7" s="21" t="n">
        <v>-16567.0424487804</v>
      </c>
      <c r="S7" s="21" t="n">
        <v>-11926.5739114408</v>
      </c>
      <c r="T7" s="21" t="n">
        <v>-6945.03093660686</v>
      </c>
      <c r="U7" s="21" t="n">
        <v>-1597.34455312258</v>
      </c>
      <c r="V7" s="21" t="n">
        <v>0</v>
      </c>
      <c r="W7" s="10" t="n">
        <v>0</v>
      </c>
      <c r="X7" s="10" t="n">
        <v>0</v>
      </c>
      <c r="Y7" s="10" t="n">
        <v>0</v>
      </c>
      <c r="Z7" s="10" t="n">
        <v>0</v>
      </c>
      <c r="AA7" s="10" t="n">
        <v>0</v>
      </c>
      <c r="AB7" s="10" t="n">
        <v>0</v>
      </c>
      <c r="AC7" s="10" t="n">
        <v>0</v>
      </c>
      <c r="AD7" s="10" t="n">
        <v>0</v>
      </c>
      <c r="AE7" s="10" t="n">
        <v>0</v>
      </c>
      <c r="AF7" s="10" t="n">
        <v>0</v>
      </c>
      <c r="AG7" s="10" t="n">
        <v>0</v>
      </c>
    </row>
    <row r="8" customFormat="false" ht="9" hidden="false" customHeight="false" outlineLevel="0" collapsed="false">
      <c r="A8" s="7" t="s">
        <v>41</v>
      </c>
      <c r="C8" s="21" t="n">
        <v>-5024.58368539988</v>
      </c>
      <c r="D8" s="21" t="n">
        <v>-21038.7234686253</v>
      </c>
      <c r="E8" s="21" t="n">
        <v>-22628.2153177447</v>
      </c>
      <c r="F8" s="21" t="n">
        <v>-24337.7945068676</v>
      </c>
      <c r="G8" s="21" t="n">
        <v>-27985.0252890467</v>
      </c>
      <c r="H8" s="21" t="n">
        <v>-30041.9246477916</v>
      </c>
      <c r="I8" s="21" t="n">
        <v>-32250.0061094043</v>
      </c>
      <c r="J8" s="21" t="n">
        <v>-34620.3815584455</v>
      </c>
      <c r="K8" s="21" t="n">
        <v>-37164.9796029913</v>
      </c>
      <c r="L8" s="21" t="n">
        <v>-39896.6056038111</v>
      </c>
      <c r="M8" s="21" t="n">
        <v>-42829.0061156912</v>
      </c>
      <c r="N8" s="21" t="n">
        <v>-45976.9380651945</v>
      </c>
      <c r="O8" s="21" t="n">
        <v>-49356.2430129863</v>
      </c>
      <c r="P8" s="21" t="n">
        <v>-52983.9268744408</v>
      </c>
      <c r="Q8" s="21" t="n">
        <v>-56878.2454997122</v>
      </c>
      <c r="R8" s="21" t="n">
        <v>-61058.7965439411</v>
      </c>
      <c r="S8" s="21" t="n">
        <v>-65546.6180899208</v>
      </c>
      <c r="T8" s="21" t="n">
        <v>-70364.29451953</v>
      </c>
      <c r="U8" s="21" t="n">
        <v>-21017.6914884551</v>
      </c>
      <c r="V8" s="21" t="n">
        <v>0</v>
      </c>
      <c r="W8" s="10" t="n">
        <v>0</v>
      </c>
      <c r="X8" s="10" t="n">
        <v>0</v>
      </c>
      <c r="Y8" s="10" t="n">
        <v>0</v>
      </c>
      <c r="Z8" s="10" t="n">
        <v>0</v>
      </c>
      <c r="AA8" s="10" t="n">
        <v>0</v>
      </c>
      <c r="AB8" s="10" t="n">
        <v>0</v>
      </c>
      <c r="AC8" s="10" t="n">
        <v>0</v>
      </c>
      <c r="AD8" s="10" t="n">
        <v>0</v>
      </c>
      <c r="AE8" s="10" t="n">
        <v>0</v>
      </c>
      <c r="AF8" s="10" t="n">
        <v>0</v>
      </c>
      <c r="AG8" s="10" t="n">
        <v>0</v>
      </c>
    </row>
    <row r="9" customFormat="false" ht="9" hidden="false" customHeight="false" outlineLevel="0" collapsed="false"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customFormat="false" ht="9" hidden="false" customHeight="false" outlineLevel="0" collapsed="false">
      <c r="A10" s="7" t="s">
        <v>42</v>
      </c>
      <c r="C10" s="21" t="n">
        <v>-26211.8145720268</v>
      </c>
      <c r="D10" s="21" t="n">
        <v>-28301.256261473</v>
      </c>
      <c r="E10" s="21" t="n">
        <v>-35588.7871560635</v>
      </c>
      <c r="F10" s="21" t="n">
        <v>-44182.8708836079</v>
      </c>
      <c r="G10" s="21" t="n">
        <v>-42614.5969851911</v>
      </c>
      <c r="H10" s="21" t="n">
        <v>-43130.4251181384</v>
      </c>
      <c r="I10" s="21" t="n">
        <v>-48774.5280150845</v>
      </c>
      <c r="J10" s="21" t="n">
        <v>-53985.0143998611</v>
      </c>
      <c r="K10" s="21" t="n">
        <v>-58543.180901665</v>
      </c>
      <c r="L10" s="21" t="n">
        <v>-61310.8377104388</v>
      </c>
      <c r="M10" s="21" t="n">
        <v>-64155.0325650726</v>
      </c>
      <c r="N10" s="21" t="n">
        <v>-66912.7938108693</v>
      </c>
      <c r="O10" s="21" t="n">
        <v>-71425.1474589516</v>
      </c>
      <c r="P10" s="21" t="n">
        <v>-74625.4870332613</v>
      </c>
      <c r="Q10" s="21" t="n">
        <v>-78075.9811005135</v>
      </c>
      <c r="R10" s="21" t="n">
        <v>-91075.7911466094</v>
      </c>
      <c r="S10" s="21" t="n">
        <v>-96266.1321856444</v>
      </c>
      <c r="T10" s="21" t="n">
        <v>-95986.0808502166</v>
      </c>
      <c r="U10" s="21" t="n">
        <v>-103187.338423142</v>
      </c>
      <c r="V10" s="21" t="n">
        <v>-109334.525597127</v>
      </c>
      <c r="W10" s="21" t="n">
        <v>-116050.131207972</v>
      </c>
      <c r="X10" s="21" t="n">
        <v>-122608.654745224</v>
      </c>
      <c r="Y10" s="21" t="n">
        <v>-127493.633993462</v>
      </c>
      <c r="Z10" s="21" t="n">
        <v>-132550.93626178</v>
      </c>
      <c r="AA10" s="21" t="n">
        <v>-137786.620683025</v>
      </c>
      <c r="AB10" s="21" t="n">
        <v>-143206.958077108</v>
      </c>
      <c r="AC10" s="21" t="n">
        <v>-148818.438290122</v>
      </c>
      <c r="AD10" s="21" t="n">
        <v>-154627.777785891</v>
      </c>
      <c r="AE10" s="21" t="n">
        <v>-160641.927498588</v>
      </c>
      <c r="AF10" s="21" t="n">
        <v>-166868.080955314</v>
      </c>
      <c r="AG10" s="21" t="n">
        <v>-118961.55600929</v>
      </c>
    </row>
    <row r="11" customFormat="false" ht="9" hidden="false" customHeight="false" outlineLevel="0" collapsed="false">
      <c r="A11" s="7" t="s">
        <v>43</v>
      </c>
      <c r="C11" s="21" t="n">
        <v>8743.67180204311</v>
      </c>
      <c r="D11" s="21" t="n">
        <v>18418.7840193647</v>
      </c>
      <c r="E11" s="21" t="n">
        <v>15849.603028073</v>
      </c>
      <c r="F11" s="21" t="n">
        <v>13479.5098626748</v>
      </c>
      <c r="G11" s="21" t="n">
        <v>11280.0634051852</v>
      </c>
      <c r="H11" s="21" t="n">
        <v>9251.26365560437</v>
      </c>
      <c r="I11" s="21" t="n">
        <v>7369.40968227819</v>
      </c>
      <c r="J11" s="21" t="n">
        <v>5634.5014852067</v>
      </c>
      <c r="K11" s="21" t="n">
        <v>5350.09030535891</v>
      </c>
      <c r="L11" s="21" t="n">
        <v>5345.3501190281</v>
      </c>
      <c r="M11" s="21" t="n">
        <v>5350.0903053589</v>
      </c>
      <c r="N11" s="21" t="n">
        <v>5345.35011902811</v>
      </c>
      <c r="O11" s="21" t="n">
        <v>5350.0903053589</v>
      </c>
      <c r="P11" s="21" t="n">
        <v>5345.3501190281</v>
      </c>
      <c r="Q11" s="21" t="n">
        <v>5350.0903053589</v>
      </c>
      <c r="R11" s="21" t="n">
        <v>5345.3501190281</v>
      </c>
      <c r="S11" s="21" t="n">
        <v>5350.0903053589</v>
      </c>
      <c r="T11" s="21" t="n">
        <v>5345.35011902811</v>
      </c>
      <c r="U11" s="21" t="n">
        <v>5350.09030535891</v>
      </c>
      <c r="V11" s="21" t="n">
        <v>5345.35011902812</v>
      </c>
      <c r="W11" s="21" t="n">
        <v>-5225.26539864794</v>
      </c>
      <c r="X11" s="21" t="n">
        <v>-15800.6211026548</v>
      </c>
      <c r="Y11" s="21" t="n">
        <v>-15800.6211026548</v>
      </c>
      <c r="Z11" s="21" t="n">
        <v>-15800.6211026548</v>
      </c>
      <c r="AA11" s="21" t="n">
        <v>-15800.6211026548</v>
      </c>
      <c r="AB11" s="21" t="n">
        <v>-15800.6211026548</v>
      </c>
      <c r="AC11" s="21" t="n">
        <v>-15800.6211026548</v>
      </c>
      <c r="AD11" s="21" t="n">
        <v>-15800.6211026548</v>
      </c>
      <c r="AE11" s="21" t="n">
        <v>-15800.6211026548</v>
      </c>
      <c r="AF11" s="21" t="n">
        <v>-15800.6211026547</v>
      </c>
      <c r="AG11" s="21" t="n">
        <v>-6583.59212610644</v>
      </c>
    </row>
    <row r="12" customFormat="false" ht="9" hidden="false" customHeight="false" outlineLevel="0" collapsed="false"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customFormat="false" ht="9.75" hidden="false" customHeight="false" outlineLevel="0" collapsed="false">
      <c r="A13" s="7" t="s">
        <v>44</v>
      </c>
      <c r="C13" s="22" t="n">
        <f aca="false">SUM(C5:C11)</f>
        <v>69045.1623894727</v>
      </c>
      <c r="D13" s="22" t="n">
        <f aca="false">SUM(D5:D11)</f>
        <v>93017.5317798247</v>
      </c>
      <c r="E13" s="22" t="n">
        <f aca="false">SUM(E5:E11)</f>
        <v>98749.9947225736</v>
      </c>
      <c r="F13" s="22" t="n">
        <f aca="false">SUM(F5:F11)</f>
        <v>106578.615755219</v>
      </c>
      <c r="G13" s="22" t="n">
        <f aca="false">SUM(G5:G11)</f>
        <v>97586.1606710012</v>
      </c>
      <c r="H13" s="22" t="n">
        <f aca="false">SUM(H5:H11)</f>
        <v>93517.9828224315</v>
      </c>
      <c r="I13" s="22" t="n">
        <f aca="false">SUM(I5:I11)</f>
        <v>97128.5045994175</v>
      </c>
      <c r="J13" s="22" t="n">
        <f aca="false">SUM(J5:J11)</f>
        <v>100132.954955338</v>
      </c>
      <c r="K13" s="22" t="n">
        <f aca="false">SUM(K5:K11)</f>
        <v>103979.388996584</v>
      </c>
      <c r="L13" s="22" t="n">
        <f aca="false">SUM(L5:L11)</f>
        <v>105358.332549214</v>
      </c>
      <c r="M13" s="22" t="n">
        <f aca="false">SUM(M5:M11)</f>
        <v>106663.340828953</v>
      </c>
      <c r="N13" s="22" t="n">
        <f aca="false">SUM(N5:N11)</f>
        <v>107611.258167575</v>
      </c>
      <c r="O13" s="22" t="n">
        <f aca="false">SUM(O5:O11)</f>
        <v>110950.851957876</v>
      </c>
      <c r="P13" s="22" t="n">
        <f aca="false">SUM(P5:P11)</f>
        <v>112077.380171738</v>
      </c>
      <c r="Q13" s="22" t="n">
        <f aca="false">SUM(Q5:Q11)</f>
        <v>113322.37812203</v>
      </c>
      <c r="R13" s="22" t="n">
        <f aca="false">SUM(R5:R11)</f>
        <v>128473.360899706</v>
      </c>
      <c r="S13" s="22" t="n">
        <f aca="false">SUM(S5:S11)</f>
        <v>131712.986499255</v>
      </c>
      <c r="T13" s="22" t="n">
        <f aca="false">SUM(T5:T11)</f>
        <v>126472.224224508</v>
      </c>
      <c r="U13" s="22" t="n">
        <f aca="false">SUM(U5:U11)</f>
        <v>186009.059045999</v>
      </c>
      <c r="V13" s="22" t="n">
        <f aca="false">SUM(V5:V11)</f>
        <v>215107.426145576</v>
      </c>
      <c r="W13" s="22" t="n">
        <f aca="false">SUM(W5:W11)</f>
        <v>210619.996466072</v>
      </c>
      <c r="X13" s="22" t="n">
        <f aca="false">SUM(X5:X11)</f>
        <v>205892.40536575</v>
      </c>
      <c r="Y13" s="22" t="n">
        <f aca="false">SUM(Y5:Y11)</f>
        <v>213159.115789746</v>
      </c>
      <c r="Z13" s="22" t="n">
        <f aca="false">SUM(Z5:Z11)</f>
        <v>220682.167422716</v>
      </c>
      <c r="AA13" s="22" t="n">
        <f aca="false">SUM(AA5:AA11)</f>
        <v>228470.573601583</v>
      </c>
      <c r="AB13" s="22" t="n">
        <f aca="false">SUM(AB5:AB11)</f>
        <v>236533.662560941</v>
      </c>
      <c r="AC13" s="22" t="n">
        <f aca="false">SUM(AC5:AC11)</f>
        <v>244881.088350449</v>
      </c>
      <c r="AD13" s="22" t="n">
        <f aca="false">SUM(AD5:AD11)</f>
        <v>253522.842127737</v>
      </c>
      <c r="AE13" s="22" t="n">
        <f aca="false">SUM(AE5:AE11)</f>
        <v>262469.26383966</v>
      </c>
      <c r="AF13" s="22" t="n">
        <f aca="false">SUM(AF5:AF11)</f>
        <v>271731.054305138</v>
      </c>
      <c r="AG13" s="22" t="n">
        <f aca="false">SUM(AG5:AG11)</f>
        <v>186756.21538549</v>
      </c>
    </row>
    <row r="14" customFormat="false" ht="9.75" hidden="false" customHeight="false" outlineLevel="0" collapsed="false"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</row>
    <row r="15" customFormat="false" ht="9" hidden="false" customHeight="false" outlineLevel="0" collapsed="false">
      <c r="A15" s="7" t="s">
        <v>45</v>
      </c>
      <c r="C15" s="29" t="n">
        <f aca="false">IF(-SUM(C7:C8)&lt;1,"",C5/(-SUM(C7:C8)))</f>
        <v>3.38626808594525</v>
      </c>
      <c r="D15" s="29" t="n">
        <f aca="false">IF(-SUM(D7:D8)&lt;1,"",D5/(-SUM(D7:D8)))</f>
        <v>2.3717796946591</v>
      </c>
      <c r="E15" s="29" t="n">
        <f aca="false">IF(-SUM(E7:E8)&lt;1,"",E5/(-SUM(E7:E8)))</f>
        <v>2.5523626635936</v>
      </c>
      <c r="F15" s="29" t="n">
        <f aca="false">IF(-SUM(F7:F8)&lt;1,"",F5/(-SUM(F7:F8)))</f>
        <v>2.79994405414958</v>
      </c>
      <c r="G15" s="29" t="n">
        <f aca="false">IF(-SUM(G7:G8)&lt;1,"",G5/(-SUM(G7:G8)))</f>
        <v>2.63707160863108</v>
      </c>
      <c r="H15" s="29" t="n">
        <f aca="false">IF(-SUM(H7:H8)&lt;1,"",H5/(-SUM(H7:H8)))</f>
        <v>2.6191636104934</v>
      </c>
      <c r="I15" s="29" t="n">
        <f aca="false">IF(-SUM(I7:I8)&lt;1,"",I5/(-SUM(I7:I8)))</f>
        <v>2.7623858113487</v>
      </c>
      <c r="J15" s="29" t="n">
        <f aca="false">IF(-SUM(J7:J8)&lt;1,"",J5/(-SUM(J7:J8)))</f>
        <v>2.89090442135668</v>
      </c>
      <c r="K15" s="29" t="n">
        <f aca="false">IF(-SUM(K7:K8)&lt;1,"",K5/(-SUM(K7:K8)))</f>
        <v>3.00376564672674</v>
      </c>
      <c r="L15" s="29" t="n">
        <f aca="false">IF(-SUM(L7:L8)&lt;1,"",L5/(-SUM(L7:L8)))</f>
        <v>3.05912948373652</v>
      </c>
      <c r="M15" s="29" t="n">
        <f aca="false">IF(-SUM(M7:M8)&lt;1,"",M5/(-SUM(M7:M8)))</f>
        <v>3.1147214527255</v>
      </c>
      <c r="N15" s="29" t="n">
        <f aca="false">IF(-SUM(N7:N8)&lt;1,"",N5/(-SUM(N7:N8)))</f>
        <v>3.165104181108</v>
      </c>
      <c r="O15" s="29" t="n">
        <f aca="false">IF(-SUM(O7:O8)&lt;1,"",O5/(-SUM(O7:O8)))</f>
        <v>3.26886816826288</v>
      </c>
      <c r="P15" s="29" t="n">
        <f aca="false">IF(-SUM(P7:P8)&lt;1,"",P5/(-SUM(P7:P8)))</f>
        <v>3.32806631623761</v>
      </c>
      <c r="Q15" s="29" t="n">
        <f aca="false">IF(-SUM(Q7:Q8)&lt;1,"",Q5/(-SUM(Q7:Q8)))</f>
        <v>3.39234885976795</v>
      </c>
      <c r="R15" s="29" t="n">
        <f aca="false">IF(-SUM(R7:R8)&lt;1,"",R5/(-SUM(R7:R8)))</f>
        <v>3.75943944319071</v>
      </c>
      <c r="S15" s="29" t="n">
        <f aca="false">IF(-SUM(S7:S8)&lt;1,"",S5/(-SUM(S7:S8)))</f>
        <v>3.87362663946553</v>
      </c>
      <c r="T15" s="29" t="n">
        <f aca="false">IF(-SUM(T7:T8)&lt;1,"",T5/(-SUM(T7:T8)))</f>
        <v>3.8083669554054</v>
      </c>
      <c r="U15" s="29" t="n">
        <f aca="false">IF(-SUM(U7:U8)&lt;1,"",U5/(-SUM(U7:U8)))</f>
        <v>13.5512206410784</v>
      </c>
      <c r="V15" s="29" t="str">
        <f aca="false">IF(-SUM(V7:V8)&lt;1,"",V5/(-SUM(V7:V8)))</f>
        <v/>
      </c>
    </row>
    <row r="16" customFormat="false" ht="9" hidden="false" customHeight="false" outlineLevel="0" collapsed="false">
      <c r="C16" s="30"/>
      <c r="D16" s="30"/>
      <c r="E16" s="30"/>
      <c r="F16" s="30"/>
      <c r="G16" s="30"/>
      <c r="H16" s="30"/>
      <c r="I16" s="30"/>
      <c r="J16" s="30"/>
      <c r="K16" s="30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</row>
    <row r="17" customFormat="false" ht="9" hidden="false" customHeight="false" outlineLevel="0" collapsed="false">
      <c r="C17" s="18" t="n">
        <f aca="false">SUM(C13:AG13)</f>
        <v>4838213.28051957</v>
      </c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</row>
    <row r="18" customFormat="false" ht="9" hidden="false" customHeight="false" outlineLevel="0" collapsed="false">
      <c r="C18" s="33"/>
    </row>
    <row r="19" customFormat="false" ht="9" hidden="false" customHeight="false" outlineLevel="0" collapsed="false">
      <c r="C19" s="33"/>
    </row>
    <row r="20" customFormat="false" ht="9" hidden="false" customHeight="false" outlineLevel="0" collapsed="false">
      <c r="A20" s="26"/>
    </row>
    <row r="21" customFormat="false" ht="9" hidden="false" customHeight="false" outlineLevel="0" collapsed="false">
      <c r="C21" s="34"/>
    </row>
  </sheetData>
  <printOptions headings="false" gridLines="false" gridLinesSet="true" horizontalCentered="true" verticalCentered="false"/>
  <pageMargins left="0.5" right="0.5" top="0.984027777777778" bottom="0.75" header="0.25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Roman,Bold"Panda Gila River, LP
Pro forma Cash Flow Statement</oddHeader>
    <oddFooter>&amp;R&amp;"Times New Roman,Regular"&amp;7&amp;D
&amp;F</oddFooter>
  </headerFooter>
  <colBreaks count="1" manualBreakCount="1">
    <brk id="12" man="true" max="65535" min="0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6"/>
  <sheetViews>
    <sheetView showFormulas="false" showGridLines="true" showRowColHeaders="true" showZeros="true" rightToLeft="false" tabSelected="true" showOutlineSymbols="true" defaultGridColor="true" view="normal" topLeftCell="A2" colorId="64" zoomScale="85" zoomScaleNormal="85" zoomScalePageLayoutView="100" workbookViewId="0">
      <pane xSplit="1" ySplit="2" topLeftCell="B4" activePane="bottomRight" state="frozen"/>
      <selection pane="topLeft" activeCell="A2" activeCellId="0" sqref="A2"/>
      <selection pane="topRight" activeCell="B2" activeCellId="0" sqref="B2"/>
      <selection pane="bottomLeft" activeCell="A4" activeCellId="0" sqref="A4"/>
      <selection pane="bottomRight" activeCell="A15" activeCellId="0" sqref="A15"/>
    </sheetView>
  </sheetViews>
  <sheetFormatPr defaultColWidth="8.3984375" defaultRowHeight="12.75" customHeight="true" zeroHeight="false" outlineLevelRow="1" outlineLevelCol="1"/>
  <cols>
    <col collapsed="false" customWidth="true" hidden="false" outlineLevel="0" max="1" min="1" style="35" width="42.18"/>
    <col collapsed="false" customWidth="true" hidden="false" outlineLevel="0" max="2" min="2" style="1" width="14.1"/>
    <col collapsed="false" customWidth="true" hidden="true" outlineLevel="1" max="7" min="3" style="1" width="12.15"/>
    <col collapsed="false" customWidth="true" hidden="false" outlineLevel="0" max="8" min="8" style="1" width="14.1"/>
    <col collapsed="false" customWidth="true" hidden="true" outlineLevel="1" max="13" min="9" style="1" width="12.15"/>
    <col collapsed="false" customWidth="true" hidden="false" outlineLevel="0" max="14" min="14" style="1" width="13.8"/>
    <col collapsed="false" customWidth="true" hidden="true" outlineLevel="1" max="19" min="15" style="1" width="12.15"/>
    <col collapsed="false" customWidth="true" hidden="false" outlineLevel="0" max="20" min="20" style="1" width="13.8"/>
    <col collapsed="false" customWidth="true" hidden="true" outlineLevel="1" max="25" min="21" style="1" width="12.15"/>
    <col collapsed="false" customWidth="true" hidden="false" outlineLevel="0" max="26" min="26" style="1" width="13.8"/>
    <col collapsed="false" customWidth="true" hidden="true" outlineLevel="1" max="31" min="27" style="1" width="12.15"/>
    <col collapsed="false" customWidth="true" hidden="false" outlineLevel="0" max="32" min="32" style="1" width="13.8"/>
    <col collapsed="false" customWidth="true" hidden="true" outlineLevel="1" max="37" min="33" style="1" width="12.15"/>
    <col collapsed="false" customWidth="true" hidden="false" outlineLevel="0" max="38" min="38" style="1" width="13.8"/>
    <col collapsed="false" customWidth="false" hidden="false" outlineLevel="0" max="257" min="39" style="1" width="8.4"/>
  </cols>
  <sheetData>
    <row r="1" customFormat="false" ht="12.75" hidden="false" customHeight="false" outlineLevel="0" collapsed="false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</row>
    <row r="2" customFormat="false" ht="14.1" hidden="false" customHeight="true" outlineLevel="0" collapsed="false">
      <c r="A2" s="36"/>
      <c r="B2" s="37"/>
      <c r="C2" s="38" t="s">
        <v>46</v>
      </c>
      <c r="D2" s="38"/>
      <c r="E2" s="37"/>
      <c r="F2" s="37"/>
      <c r="G2" s="37"/>
      <c r="H2" s="37"/>
      <c r="I2" s="38" t="s">
        <v>46</v>
      </c>
      <c r="J2" s="38"/>
      <c r="K2" s="37"/>
      <c r="L2" s="37"/>
      <c r="M2" s="37"/>
      <c r="N2" s="37"/>
      <c r="O2" s="38" t="s">
        <v>46</v>
      </c>
      <c r="P2" s="38"/>
      <c r="Q2" s="37"/>
      <c r="R2" s="37"/>
      <c r="S2" s="37"/>
      <c r="T2" s="37"/>
      <c r="U2" s="38" t="s">
        <v>46</v>
      </c>
      <c r="V2" s="38"/>
      <c r="W2" s="37"/>
      <c r="X2" s="37"/>
      <c r="Y2" s="37"/>
      <c r="Z2" s="37"/>
      <c r="AA2" s="38" t="s">
        <v>46</v>
      </c>
      <c r="AB2" s="38"/>
      <c r="AC2" s="37"/>
      <c r="AD2" s="37"/>
      <c r="AE2" s="37"/>
      <c r="AF2" s="37"/>
      <c r="AG2" s="38" t="s">
        <v>46</v>
      </c>
      <c r="AH2" s="38"/>
      <c r="AI2" s="37"/>
      <c r="AJ2" s="37"/>
      <c r="AK2" s="37"/>
      <c r="AL2" s="37"/>
      <c r="AM2" s="37"/>
      <c r="AN2" s="37"/>
      <c r="AO2" s="37"/>
    </row>
    <row r="3" customFormat="false" ht="14.1" hidden="false" customHeight="true" outlineLevel="0" collapsed="false">
      <c r="A3" s="36"/>
      <c r="B3" s="39" t="s">
        <v>47</v>
      </c>
      <c r="C3" s="39" t="s">
        <v>48</v>
      </c>
      <c r="D3" s="39" t="s">
        <v>49</v>
      </c>
      <c r="E3" s="39" t="s">
        <v>50</v>
      </c>
      <c r="F3" s="39" t="s">
        <v>51</v>
      </c>
      <c r="G3" s="39" t="s">
        <v>52</v>
      </c>
      <c r="H3" s="39" t="s">
        <v>53</v>
      </c>
      <c r="I3" s="39" t="s">
        <v>48</v>
      </c>
      <c r="J3" s="39" t="s">
        <v>49</v>
      </c>
      <c r="K3" s="39" t="s">
        <v>50</v>
      </c>
      <c r="L3" s="39" t="s">
        <v>51</v>
      </c>
      <c r="M3" s="39" t="s">
        <v>52</v>
      </c>
      <c r="N3" s="39" t="s">
        <v>54</v>
      </c>
      <c r="O3" s="39" t="s">
        <v>48</v>
      </c>
      <c r="P3" s="39" t="s">
        <v>49</v>
      </c>
      <c r="Q3" s="39" t="s">
        <v>50</v>
      </c>
      <c r="R3" s="39" t="s">
        <v>51</v>
      </c>
      <c r="S3" s="39" t="s">
        <v>52</v>
      </c>
      <c r="T3" s="39" t="s">
        <v>55</v>
      </c>
      <c r="U3" s="39" t="s">
        <v>48</v>
      </c>
      <c r="V3" s="39" t="s">
        <v>49</v>
      </c>
      <c r="W3" s="39" t="s">
        <v>50</v>
      </c>
      <c r="X3" s="39" t="s">
        <v>51</v>
      </c>
      <c r="Y3" s="39" t="s">
        <v>52</v>
      </c>
      <c r="Z3" s="39" t="s">
        <v>56</v>
      </c>
      <c r="AA3" s="39" t="s">
        <v>48</v>
      </c>
      <c r="AB3" s="39" t="s">
        <v>49</v>
      </c>
      <c r="AC3" s="39" t="s">
        <v>50</v>
      </c>
      <c r="AD3" s="39" t="s">
        <v>51</v>
      </c>
      <c r="AE3" s="39" t="s">
        <v>52</v>
      </c>
      <c r="AF3" s="39" t="s">
        <v>57</v>
      </c>
      <c r="AG3" s="39" t="s">
        <v>48</v>
      </c>
      <c r="AH3" s="39" t="s">
        <v>49</v>
      </c>
      <c r="AI3" s="39" t="s">
        <v>50</v>
      </c>
      <c r="AJ3" s="39" t="s">
        <v>51</v>
      </c>
      <c r="AK3" s="39" t="s">
        <v>52</v>
      </c>
      <c r="AL3" s="39" t="s">
        <v>58</v>
      </c>
      <c r="AM3" s="40"/>
      <c r="AN3" s="40"/>
      <c r="AO3" s="37"/>
    </row>
    <row r="4" customFormat="false" ht="14.1" hidden="false" customHeight="true" outlineLevel="0" collapsed="false">
      <c r="A4" s="36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37"/>
    </row>
    <row r="5" customFormat="false" ht="14.1" hidden="false" customHeight="true" outlineLevel="0" collapsed="false">
      <c r="A5" s="41" t="s">
        <v>59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37"/>
      <c r="O5" s="42"/>
      <c r="P5" s="42"/>
      <c r="Q5" s="42"/>
      <c r="R5" s="42"/>
      <c r="S5" s="42"/>
      <c r="T5" s="37"/>
      <c r="U5" s="42"/>
      <c r="V5" s="42"/>
      <c r="W5" s="42"/>
      <c r="X5" s="42"/>
      <c r="Y5" s="42"/>
      <c r="Z5" s="37"/>
      <c r="AA5" s="42"/>
      <c r="AB5" s="42"/>
      <c r="AC5" s="42"/>
      <c r="AD5" s="42"/>
      <c r="AE5" s="42"/>
      <c r="AF5" s="37"/>
      <c r="AG5" s="42"/>
      <c r="AH5" s="42"/>
      <c r="AI5" s="42"/>
      <c r="AJ5" s="42"/>
      <c r="AK5" s="42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  <c r="IR5" s="37"/>
      <c r="IS5" s="37"/>
      <c r="IT5" s="37"/>
      <c r="IU5" s="37"/>
      <c r="IV5" s="37"/>
      <c r="IW5" s="37"/>
    </row>
    <row r="6" customFormat="false" ht="14.1" hidden="false" customHeight="true" outlineLevel="0" collapsed="false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37"/>
      <c r="O6" s="42"/>
      <c r="P6" s="42"/>
      <c r="Q6" s="42"/>
      <c r="R6" s="42"/>
      <c r="S6" s="42"/>
      <c r="T6" s="37"/>
      <c r="U6" s="42"/>
      <c r="V6" s="42"/>
      <c r="W6" s="42"/>
      <c r="X6" s="42"/>
      <c r="Y6" s="42"/>
      <c r="Z6" s="37"/>
      <c r="AA6" s="42"/>
      <c r="AB6" s="42"/>
      <c r="AC6" s="42"/>
      <c r="AD6" s="42"/>
      <c r="AE6" s="42"/>
      <c r="AF6" s="37"/>
      <c r="AG6" s="42"/>
      <c r="AH6" s="42"/>
      <c r="AI6" s="42"/>
      <c r="AJ6" s="42"/>
      <c r="AK6" s="42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  <c r="IM6" s="37"/>
      <c r="IN6" s="37"/>
      <c r="IO6" s="37"/>
      <c r="IP6" s="37"/>
      <c r="IQ6" s="37"/>
      <c r="IR6" s="37"/>
      <c r="IS6" s="37"/>
      <c r="IT6" s="37"/>
      <c r="IU6" s="37"/>
      <c r="IV6" s="37"/>
      <c r="IW6" s="37"/>
    </row>
    <row r="7" customFormat="false" ht="14.1" hidden="false" customHeight="true" outlineLevel="0" collapsed="false">
      <c r="A7" s="43" t="s">
        <v>60</v>
      </c>
      <c r="B7" s="44" t="n">
        <v>0</v>
      </c>
      <c r="C7" s="44" t="n">
        <f aca="false">+('Income Statement'!E14-'Income Statement'!E38)*0.9</f>
        <v>119530.873688268</v>
      </c>
      <c r="D7" s="44" t="n">
        <f aca="false">-D9+D25</f>
        <v>-18904</v>
      </c>
      <c r="E7" s="44" t="n">
        <f aca="false">E28</f>
        <v>-46298.7767163967</v>
      </c>
      <c r="F7" s="44"/>
      <c r="G7" s="44"/>
      <c r="H7" s="44" t="n">
        <f aca="false">SUM(B7:G7)</f>
        <v>54328.0969718711</v>
      </c>
      <c r="I7" s="44" t="n">
        <f aca="false">+('Income Statement'!F14-'Income Statement'!F38)*11/12</f>
        <v>184023.497079441</v>
      </c>
      <c r="J7" s="44" t="n">
        <f aca="false">-J9+J25</f>
        <v>-12930.6063844415</v>
      </c>
      <c r="K7" s="44" t="n">
        <f aca="false">K28</f>
        <v>-97852.9018829117</v>
      </c>
      <c r="L7" s="44"/>
      <c r="M7" s="44" t="n">
        <f aca="false">-'Cash Flow Statement'!D13*'Balance Sheet'!$D$71</f>
        <v>-55810.5190678948</v>
      </c>
      <c r="N7" s="44" t="n">
        <f aca="false">SUM(H7:M7)</f>
        <v>71757.5667160641</v>
      </c>
      <c r="O7" s="44" t="n">
        <f aca="false">+('Income Statement'!G14-'Income Statement'!G38)*11/12</f>
        <v>205770.734136466</v>
      </c>
      <c r="P7" s="44" t="n">
        <f aca="false">-P9+P25</f>
        <v>-11571.8474360692</v>
      </c>
      <c r="Q7" s="44" t="n">
        <f aca="false">Q28</f>
        <v>-105987.985661944</v>
      </c>
      <c r="R7" s="44"/>
      <c r="S7" s="44" t="n">
        <f aca="false">-'Cash Flow Statement'!E13*'Balance Sheet'!$D$71</f>
        <v>-59249.9968335442</v>
      </c>
      <c r="T7" s="44" t="n">
        <f aca="false">SUM(N7:S7)</f>
        <v>100718.470920973</v>
      </c>
      <c r="U7" s="44" t="n">
        <f aca="false">+('Income Statement'!H14-'Income Statement'!H38)*11/12</f>
        <v>223884.14185518</v>
      </c>
      <c r="V7" s="44" t="n">
        <f aca="false">-V9+V25</f>
        <v>-16882.3567800212</v>
      </c>
      <c r="W7" s="44" t="n">
        <f aca="false">W28</f>
        <v>-106955.268884044</v>
      </c>
      <c r="X7" s="44"/>
      <c r="Y7" s="44" t="n">
        <f aca="false">-'Cash Flow Statement'!F13*'Balance Sheet'!$D$71</f>
        <v>-63947.1694531315</v>
      </c>
      <c r="Z7" s="44" t="n">
        <f aca="false">SUM(T7:Y7)</f>
        <v>136817.817658956</v>
      </c>
      <c r="AA7" s="44" t="n">
        <f aca="false">+('Income Statement'!I14-'Income Statement'!I38)*11/12</f>
        <v>211735.288211483</v>
      </c>
      <c r="AB7" s="44" t="n">
        <f aca="false">-AB9+AB25</f>
        <v>-23829.7670785915</v>
      </c>
      <c r="AC7" s="44" t="n">
        <f aca="false">AC28</f>
        <v>-102063.256525156</v>
      </c>
      <c r="AD7" s="44"/>
      <c r="AE7" s="44" t="n">
        <f aca="false">-'Cash Flow Statement'!G13*'Balance Sheet'!$D$71</f>
        <v>-58551.6964026007</v>
      </c>
      <c r="AF7" s="44" t="n">
        <f aca="false">SUM(Z7:AE7)</f>
        <v>164108.38586409</v>
      </c>
      <c r="AG7" s="44" t="n">
        <f aca="false">+('Income Statement'!J14-'Income Statement'!J38)*11/12</f>
        <v>211325.991826878</v>
      </c>
      <c r="AH7" s="44" t="n">
        <f aca="false">-AH9+AH25</f>
        <v>-23365.9344205108</v>
      </c>
      <c r="AI7" s="44" t="n">
        <f aca="false">AI28</f>
        <v>-103140.301344356</v>
      </c>
      <c r="AJ7" s="44"/>
      <c r="AK7" s="44" t="n">
        <f aca="false">-'Cash Flow Statement'!H13*'Balance Sheet'!$D$71</f>
        <v>-56110.7896934589</v>
      </c>
      <c r="AL7" s="44" t="n">
        <f aca="false">SUM(AF7:AK7)-1</f>
        <v>192816.352232643</v>
      </c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  <c r="IU7" s="37"/>
      <c r="IV7" s="37"/>
      <c r="IW7" s="37"/>
    </row>
    <row r="8" customFormat="false" ht="14.1" hidden="false" customHeight="true" outlineLevel="0" collapsed="false">
      <c r="A8" s="43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36"/>
      <c r="O8" s="45"/>
      <c r="P8" s="45"/>
      <c r="Q8" s="45"/>
      <c r="R8" s="45"/>
      <c r="S8" s="45"/>
      <c r="T8" s="36"/>
      <c r="U8" s="45"/>
      <c r="V8" s="45"/>
      <c r="W8" s="45"/>
      <c r="X8" s="45"/>
      <c r="Y8" s="45"/>
      <c r="Z8" s="36"/>
      <c r="AA8" s="45"/>
      <c r="AB8" s="45"/>
      <c r="AC8" s="45"/>
      <c r="AD8" s="45"/>
      <c r="AE8" s="45"/>
      <c r="AF8" s="36"/>
      <c r="AG8" s="45"/>
      <c r="AH8" s="45"/>
      <c r="AI8" s="45"/>
      <c r="AJ8" s="45"/>
      <c r="AK8" s="45"/>
      <c r="AL8" s="36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  <c r="IR8" s="37"/>
      <c r="IS8" s="37"/>
      <c r="IT8" s="37"/>
      <c r="IU8" s="37"/>
      <c r="IV8" s="37"/>
      <c r="IW8" s="37"/>
    </row>
    <row r="9" customFormat="false" ht="14.1" hidden="false" customHeight="true" outlineLevel="0" collapsed="false">
      <c r="A9" s="43" t="s">
        <v>61</v>
      </c>
      <c r="B9" s="36"/>
      <c r="C9" s="36" t="n">
        <f aca="false">+'Income Statement'!E3/10</f>
        <v>35131.6866221168</v>
      </c>
      <c r="D9" s="36" t="n">
        <f aca="false">-B9</f>
        <v>-0</v>
      </c>
      <c r="E9" s="36"/>
      <c r="F9" s="36"/>
      <c r="G9" s="36"/>
      <c r="H9" s="36" t="n">
        <f aca="false">SUM(B9:G9)</f>
        <v>35131.6866221168</v>
      </c>
      <c r="I9" s="36" t="n">
        <f aca="false">+'Income Statement'!F3/12</f>
        <v>44127.4615299576</v>
      </c>
      <c r="J9" s="36" t="n">
        <f aca="false">-H9</f>
        <v>-35131.6866221168</v>
      </c>
      <c r="K9" s="36"/>
      <c r="L9" s="36"/>
      <c r="M9" s="36"/>
      <c r="N9" s="36" t="n">
        <f aca="false">SUM(H9:M9)</f>
        <v>44127.4615299576</v>
      </c>
      <c r="O9" s="36" t="n">
        <f aca="false">+'Income Statement'!G3/12</f>
        <v>47012.0714289045</v>
      </c>
      <c r="P9" s="36" t="n">
        <f aca="false">-N9</f>
        <v>-44127.4615299576</v>
      </c>
      <c r="Q9" s="36"/>
      <c r="R9" s="36"/>
      <c r="S9" s="36"/>
      <c r="T9" s="36" t="n">
        <f aca="false">SUM(N9:S9)</f>
        <v>47012.0714289045</v>
      </c>
      <c r="U9" s="36" t="n">
        <f aca="false">+'Income Statement'!H3/12</f>
        <v>48944.6516457335</v>
      </c>
      <c r="V9" s="36" t="n">
        <f aca="false">-T9</f>
        <v>-47012.0714289045</v>
      </c>
      <c r="W9" s="36"/>
      <c r="X9" s="36"/>
      <c r="Y9" s="36"/>
      <c r="Z9" s="36" t="n">
        <f aca="false">SUM(T9:Y9)</f>
        <v>48944.6516457335</v>
      </c>
      <c r="AA9" s="36" t="n">
        <f aca="false">+'Income Statement'!I3/12</f>
        <v>49663.2700570395</v>
      </c>
      <c r="AB9" s="36" t="n">
        <f aca="false">-Z9</f>
        <v>-48944.6516457335</v>
      </c>
      <c r="AC9" s="36"/>
      <c r="AD9" s="36"/>
      <c r="AE9" s="36"/>
      <c r="AF9" s="36" t="n">
        <f aca="false">SUM(Z9:AE9)</f>
        <v>49663.2700570395</v>
      </c>
      <c r="AG9" s="36" t="n">
        <f aca="false">+'Income Statement'!J3/12</f>
        <v>49900.7596858365</v>
      </c>
      <c r="AH9" s="36" t="n">
        <f aca="false">-AF9</f>
        <v>-49663.2700570395</v>
      </c>
      <c r="AI9" s="36"/>
      <c r="AJ9" s="36"/>
      <c r="AK9" s="36"/>
      <c r="AL9" s="36" t="n">
        <f aca="false">SUM(AF9:AK9)</f>
        <v>49900.7596858365</v>
      </c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</row>
    <row r="10" customFormat="false" ht="14.1" hidden="false" customHeight="true" outlineLevel="0" collapsed="false">
      <c r="A10" s="43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36"/>
      <c r="O10" s="45"/>
      <c r="P10" s="45"/>
      <c r="Q10" s="45"/>
      <c r="R10" s="45"/>
      <c r="S10" s="45"/>
      <c r="T10" s="36"/>
      <c r="U10" s="45"/>
      <c r="V10" s="45"/>
      <c r="W10" s="45"/>
      <c r="X10" s="45"/>
      <c r="Y10" s="45"/>
      <c r="Z10" s="36"/>
      <c r="AA10" s="45"/>
      <c r="AB10" s="45"/>
      <c r="AC10" s="45"/>
      <c r="AD10" s="45"/>
      <c r="AE10" s="45"/>
      <c r="AF10" s="36"/>
      <c r="AG10" s="45"/>
      <c r="AH10" s="45"/>
      <c r="AI10" s="45"/>
      <c r="AJ10" s="45"/>
      <c r="AK10" s="45"/>
      <c r="AL10" s="36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  <c r="IU10" s="37"/>
      <c r="IV10" s="37"/>
      <c r="IW10" s="37"/>
    </row>
    <row r="11" customFormat="false" ht="14.1" hidden="false" customHeight="true" outlineLevel="0" collapsed="false">
      <c r="A11" s="43" t="s">
        <v>62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36"/>
      <c r="O11" s="45"/>
      <c r="P11" s="45"/>
      <c r="Q11" s="45"/>
      <c r="R11" s="45"/>
      <c r="S11" s="45"/>
      <c r="T11" s="36"/>
      <c r="U11" s="45"/>
      <c r="V11" s="45"/>
      <c r="W11" s="45"/>
      <c r="X11" s="45"/>
      <c r="Y11" s="45"/>
      <c r="Z11" s="36"/>
      <c r="AA11" s="45"/>
      <c r="AB11" s="45"/>
      <c r="AC11" s="45"/>
      <c r="AD11" s="45"/>
      <c r="AE11" s="45"/>
      <c r="AF11" s="36"/>
      <c r="AG11" s="45"/>
      <c r="AH11" s="45"/>
      <c r="AI11" s="45"/>
      <c r="AJ11" s="45"/>
      <c r="AK11" s="45"/>
      <c r="AL11" s="36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  <c r="IW11" s="37"/>
    </row>
    <row r="12" customFormat="false" ht="14.1" hidden="false" customHeight="true" outlineLevel="0" collapsed="false">
      <c r="A12" s="45" t="s">
        <v>63</v>
      </c>
      <c r="B12" s="45" t="n">
        <v>3983</v>
      </c>
      <c r="C12" s="45"/>
      <c r="D12" s="45"/>
      <c r="E12" s="45"/>
      <c r="F12" s="45"/>
      <c r="G12" s="45"/>
      <c r="H12" s="45" t="n">
        <f aca="false">SUM(B12:G12)</f>
        <v>3983</v>
      </c>
      <c r="I12" s="45"/>
      <c r="J12" s="45"/>
      <c r="K12" s="45"/>
      <c r="L12" s="45"/>
      <c r="M12" s="45"/>
      <c r="N12" s="36" t="n">
        <f aca="false">SUM(H12:M12)</f>
        <v>3983</v>
      </c>
      <c r="O12" s="45"/>
      <c r="P12" s="45"/>
      <c r="Q12" s="45"/>
      <c r="R12" s="45"/>
      <c r="S12" s="45"/>
      <c r="T12" s="36" t="n">
        <f aca="false">SUM(N12:S12)</f>
        <v>3983</v>
      </c>
      <c r="U12" s="45"/>
      <c r="V12" s="45"/>
      <c r="W12" s="45"/>
      <c r="X12" s="45"/>
      <c r="Y12" s="45"/>
      <c r="Z12" s="36" t="n">
        <f aca="false">SUM(T12:Y12)</f>
        <v>3983</v>
      </c>
      <c r="AA12" s="45"/>
      <c r="AB12" s="45"/>
      <c r="AC12" s="45"/>
      <c r="AD12" s="45"/>
      <c r="AE12" s="45"/>
      <c r="AF12" s="36" t="n">
        <f aca="false">SUM(Z12:AE12)</f>
        <v>3983</v>
      </c>
      <c r="AG12" s="45"/>
      <c r="AH12" s="45"/>
      <c r="AI12" s="45"/>
      <c r="AJ12" s="45"/>
      <c r="AK12" s="45"/>
      <c r="AL12" s="36" t="n">
        <f aca="false">SUM(AF12:AK12)</f>
        <v>3983</v>
      </c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  <c r="II12" s="37"/>
      <c r="IJ12" s="37"/>
      <c r="IK12" s="37"/>
      <c r="IL12" s="37"/>
      <c r="IM12" s="37"/>
      <c r="IN12" s="37"/>
      <c r="IO12" s="37"/>
      <c r="IP12" s="37"/>
      <c r="IQ12" s="37"/>
      <c r="IR12" s="37"/>
      <c r="IS12" s="37"/>
      <c r="IT12" s="37"/>
      <c r="IU12" s="37"/>
      <c r="IV12" s="37"/>
      <c r="IW12" s="37"/>
    </row>
    <row r="13" customFormat="false" ht="14.1" hidden="false" customHeight="true" outlineLevel="0" collapsed="false">
      <c r="A13" s="45" t="s">
        <v>64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36"/>
      <c r="O13" s="45"/>
      <c r="P13" s="45"/>
      <c r="Q13" s="45"/>
      <c r="R13" s="45"/>
      <c r="S13" s="45"/>
      <c r="T13" s="36"/>
      <c r="U13" s="45"/>
      <c r="V13" s="45"/>
      <c r="W13" s="45"/>
      <c r="X13" s="45"/>
      <c r="Y13" s="45"/>
      <c r="Z13" s="36"/>
      <c r="AA13" s="45"/>
      <c r="AB13" s="45"/>
      <c r="AC13" s="45"/>
      <c r="AD13" s="45"/>
      <c r="AE13" s="45"/>
      <c r="AF13" s="36"/>
      <c r="AG13" s="45"/>
      <c r="AH13" s="45"/>
      <c r="AI13" s="45"/>
      <c r="AJ13" s="45"/>
      <c r="AK13" s="45"/>
      <c r="AL13" s="36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</row>
    <row r="14" customFormat="false" ht="14.1" hidden="false" customHeight="true" outlineLevel="0" collapsed="false">
      <c r="A14" s="45" t="s">
        <v>65</v>
      </c>
      <c r="B14" s="46" t="n">
        <f aca="false">SUM('Income Statement'!E43:AI43)-39433</f>
        <v>1342920.59005957</v>
      </c>
      <c r="C14" s="46" t="n">
        <f aca="false">-'Income Statement'!E43</f>
        <v>-26334.3685044246</v>
      </c>
      <c r="D14" s="46"/>
      <c r="E14" s="46"/>
      <c r="F14" s="46"/>
      <c r="G14" s="46"/>
      <c r="H14" s="46" t="n">
        <f aca="false">SUM(B14:G14)</f>
        <v>1316586.22155515</v>
      </c>
      <c r="I14" s="46" t="n">
        <f aca="false">-'Income Statement'!F43</f>
        <v>-46730.366008522</v>
      </c>
      <c r="J14" s="46"/>
      <c r="K14" s="46"/>
      <c r="L14" s="46"/>
      <c r="M14" s="46"/>
      <c r="N14" s="47" t="n">
        <f aca="false">SUM(H14:M14)</f>
        <v>1269855.85554663</v>
      </c>
      <c r="O14" s="46" t="n">
        <f aca="false">-'Income Statement'!G43</f>
        <v>-46730.366008522</v>
      </c>
      <c r="P14" s="46"/>
      <c r="Q14" s="46"/>
      <c r="R14" s="46"/>
      <c r="S14" s="46"/>
      <c r="T14" s="47" t="n">
        <f aca="false">SUM(N14:S14)</f>
        <v>1223125.4895381</v>
      </c>
      <c r="U14" s="46" t="n">
        <f aca="false">-'Income Statement'!H43</f>
        <v>-46730.366008522</v>
      </c>
      <c r="V14" s="46"/>
      <c r="W14" s="46"/>
      <c r="X14" s="46"/>
      <c r="Y14" s="46"/>
      <c r="Z14" s="47" t="n">
        <f aca="false">SUM(T14:Y14)</f>
        <v>1176395.12352958</v>
      </c>
      <c r="AA14" s="46" t="n">
        <f aca="false">-'Income Statement'!I43</f>
        <v>-46730.366008522</v>
      </c>
      <c r="AB14" s="46"/>
      <c r="AC14" s="46"/>
      <c r="AD14" s="46"/>
      <c r="AE14" s="46"/>
      <c r="AF14" s="47" t="n">
        <f aca="false">SUM(Z14:AE14)</f>
        <v>1129664.75752106</v>
      </c>
      <c r="AG14" s="46" t="n">
        <f aca="false">-'Income Statement'!J43</f>
        <v>-46730.366008522</v>
      </c>
      <c r="AH14" s="46"/>
      <c r="AI14" s="46"/>
      <c r="AJ14" s="46"/>
      <c r="AK14" s="46"/>
      <c r="AL14" s="47" t="n">
        <f aca="false">SUM(AF14:AK14)</f>
        <v>1082934.39151254</v>
      </c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7"/>
      <c r="IU14" s="37"/>
      <c r="IV14" s="37"/>
      <c r="IW14" s="37"/>
    </row>
    <row r="15" customFormat="false" ht="14.1" hidden="false" customHeight="true" outlineLevel="0" collapsed="false">
      <c r="A15" s="45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  <c r="O15" s="46"/>
      <c r="P15" s="46"/>
      <c r="Q15" s="46"/>
      <c r="R15" s="46"/>
      <c r="S15" s="46"/>
      <c r="T15" s="47"/>
      <c r="U15" s="46"/>
      <c r="V15" s="46"/>
      <c r="W15" s="46"/>
      <c r="X15" s="46"/>
      <c r="Y15" s="46"/>
      <c r="Z15" s="47"/>
      <c r="AA15" s="46"/>
      <c r="AB15" s="46"/>
      <c r="AC15" s="46"/>
      <c r="AD15" s="46"/>
      <c r="AE15" s="46"/>
      <c r="AF15" s="47"/>
      <c r="AG15" s="46"/>
      <c r="AH15" s="46"/>
      <c r="AI15" s="46"/>
      <c r="AJ15" s="46"/>
      <c r="AK15" s="46"/>
      <c r="AL15" s="4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  <c r="IS15" s="37"/>
      <c r="IT15" s="37"/>
      <c r="IU15" s="37"/>
      <c r="IV15" s="37"/>
      <c r="IW15" s="37"/>
    </row>
    <row r="16" customFormat="false" ht="14.1" hidden="false" customHeight="true" outlineLevel="0" collapsed="false">
      <c r="A16" s="48" t="s">
        <v>66</v>
      </c>
      <c r="B16" s="46" t="n">
        <f aca="false">+B14+B12</f>
        <v>1346903.59005957</v>
      </c>
      <c r="C16" s="46" t="n">
        <f aca="false">+C14+C12</f>
        <v>-26334.3685044246</v>
      </c>
      <c r="D16" s="46" t="n">
        <f aca="false">+D14+D12</f>
        <v>0</v>
      </c>
      <c r="E16" s="46" t="n">
        <f aca="false">+E14+E12</f>
        <v>0</v>
      </c>
      <c r="F16" s="46" t="n">
        <f aca="false">+F14+F12</f>
        <v>0</v>
      </c>
      <c r="G16" s="46" t="n">
        <f aca="false">+G14+G12</f>
        <v>0</v>
      </c>
      <c r="H16" s="46" t="n">
        <f aca="false">+H14+H12</f>
        <v>1320569.22155515</v>
      </c>
      <c r="I16" s="46" t="n">
        <f aca="false">+I14+I12</f>
        <v>-46730.366008522</v>
      </c>
      <c r="J16" s="46" t="n">
        <f aca="false">+J14+J12</f>
        <v>0</v>
      </c>
      <c r="K16" s="46" t="n">
        <f aca="false">+K14+K12</f>
        <v>0</v>
      </c>
      <c r="L16" s="46" t="n">
        <f aca="false">+L14+L12</f>
        <v>0</v>
      </c>
      <c r="M16" s="46" t="n">
        <f aca="false">+M14+M12</f>
        <v>0</v>
      </c>
      <c r="N16" s="46" t="n">
        <f aca="false">+N14+N12</f>
        <v>1273838.85554663</v>
      </c>
      <c r="O16" s="46" t="n">
        <f aca="false">+O14+O12</f>
        <v>-46730.366008522</v>
      </c>
      <c r="P16" s="46" t="n">
        <f aca="false">+P14+P12</f>
        <v>0</v>
      </c>
      <c r="Q16" s="46" t="n">
        <f aca="false">+Q14+Q12</f>
        <v>0</v>
      </c>
      <c r="R16" s="46" t="n">
        <f aca="false">+R14+R12</f>
        <v>0</v>
      </c>
      <c r="S16" s="46" t="n">
        <f aca="false">+S14+S12</f>
        <v>0</v>
      </c>
      <c r="T16" s="46" t="n">
        <f aca="false">+T14+T12</f>
        <v>1227108.4895381</v>
      </c>
      <c r="U16" s="46" t="n">
        <f aca="false">+U14+U12</f>
        <v>-46730.366008522</v>
      </c>
      <c r="V16" s="46" t="n">
        <f aca="false">+V14+V12</f>
        <v>0</v>
      </c>
      <c r="W16" s="46" t="n">
        <f aca="false">+W14+W12</f>
        <v>0</v>
      </c>
      <c r="X16" s="46" t="n">
        <f aca="false">+X14+X12</f>
        <v>0</v>
      </c>
      <c r="Y16" s="46" t="n">
        <f aca="false">+Y14+Y12</f>
        <v>0</v>
      </c>
      <c r="Z16" s="46" t="n">
        <f aca="false">+Z14+Z12</f>
        <v>1180378.12352958</v>
      </c>
      <c r="AA16" s="46" t="n">
        <f aca="false">+AA14+AA12</f>
        <v>-46730.366008522</v>
      </c>
      <c r="AB16" s="46" t="n">
        <f aca="false">+AB14+AB12</f>
        <v>0</v>
      </c>
      <c r="AC16" s="46" t="n">
        <f aca="false">+AC14+AC12</f>
        <v>0</v>
      </c>
      <c r="AD16" s="46" t="n">
        <f aca="false">+AD14+AD12</f>
        <v>0</v>
      </c>
      <c r="AE16" s="46" t="n">
        <f aca="false">+AE14+AE12</f>
        <v>0</v>
      </c>
      <c r="AF16" s="46" t="n">
        <f aca="false">+AF14+AF12</f>
        <v>1133647.75752106</v>
      </c>
      <c r="AG16" s="46" t="n">
        <f aca="false">+AG14+AG12</f>
        <v>-46730.366008522</v>
      </c>
      <c r="AH16" s="46" t="n">
        <f aca="false">+AH14+AH12</f>
        <v>0</v>
      </c>
      <c r="AI16" s="46" t="n">
        <f aca="false">+AI14+AI12</f>
        <v>0</v>
      </c>
      <c r="AJ16" s="46" t="n">
        <f aca="false">+AJ14+AJ12</f>
        <v>0</v>
      </c>
      <c r="AK16" s="46" t="n">
        <f aca="false">+AK14+AK12</f>
        <v>0</v>
      </c>
      <c r="AL16" s="46" t="n">
        <f aca="false">+AL14+AL12</f>
        <v>1086917.39151254</v>
      </c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  <c r="IS16" s="37"/>
      <c r="IT16" s="37"/>
      <c r="IU16" s="37"/>
      <c r="IV16" s="37"/>
      <c r="IW16" s="37"/>
    </row>
    <row r="17" customFormat="false" ht="14.1" hidden="false" customHeight="true" outlineLevel="0" collapsed="false">
      <c r="A17" s="43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  <c r="IS17" s="37"/>
      <c r="IT17" s="37"/>
      <c r="IU17" s="37"/>
      <c r="IV17" s="37"/>
      <c r="IW17" s="37"/>
    </row>
    <row r="18" customFormat="false" ht="14.1" hidden="false" customHeight="true" outlineLevel="0" collapsed="false">
      <c r="A18" s="48" t="s">
        <v>67</v>
      </c>
      <c r="B18" s="49" t="n">
        <f aca="false">+B16+B9+B7</f>
        <v>1346903.59005957</v>
      </c>
      <c r="C18" s="49" t="n">
        <f aca="false">+C16+C9+C7</f>
        <v>128328.19180596</v>
      </c>
      <c r="D18" s="49" t="n">
        <f aca="false">+D16+D9+D7</f>
        <v>-18904</v>
      </c>
      <c r="E18" s="49" t="n">
        <f aca="false">+E16+E9+E7</f>
        <v>-46298.7767163967</v>
      </c>
      <c r="F18" s="49" t="n">
        <f aca="false">+F16+F9+F7</f>
        <v>0</v>
      </c>
      <c r="G18" s="49" t="n">
        <f aca="false">+G16+G9+G7</f>
        <v>0</v>
      </c>
      <c r="H18" s="49" t="n">
        <f aca="false">+H16+H9+H7</f>
        <v>1410029.00514914</v>
      </c>
      <c r="I18" s="49" t="n">
        <f aca="false">+I16+I9+I7</f>
        <v>181420.592600877</v>
      </c>
      <c r="J18" s="49" t="n">
        <f aca="false">+J16+J9+J7</f>
        <v>-48062.2930065582</v>
      </c>
      <c r="K18" s="49" t="n">
        <f aca="false">+K16+K9+K7</f>
        <v>-97852.9018829117</v>
      </c>
      <c r="L18" s="49" t="n">
        <f aca="false">+L16+L9+L7</f>
        <v>0</v>
      </c>
      <c r="M18" s="49" t="n">
        <f aca="false">+M16+M9+M7</f>
        <v>-55810.5190678948</v>
      </c>
      <c r="N18" s="49" t="n">
        <f aca="false">+N16+N9+N7</f>
        <v>1389723.88379265</v>
      </c>
      <c r="O18" s="49" t="n">
        <f aca="false">+O16+O9+O7</f>
        <v>206052.439556848</v>
      </c>
      <c r="P18" s="49" t="n">
        <f aca="false">+P16+P9+P7</f>
        <v>-55699.3089660269</v>
      </c>
      <c r="Q18" s="49" t="n">
        <f aca="false">+Q16+Q9+Q7</f>
        <v>-105987.985661944</v>
      </c>
      <c r="R18" s="49" t="n">
        <f aca="false">+R16+R9+R7</f>
        <v>0</v>
      </c>
      <c r="S18" s="49" t="n">
        <f aca="false">+S16+S9+S7</f>
        <v>-59249.9968335442</v>
      </c>
      <c r="T18" s="49" t="n">
        <f aca="false">+T16+T9+T7</f>
        <v>1374839.03188798</v>
      </c>
      <c r="U18" s="49" t="n">
        <f aca="false">+U16+U9+U7</f>
        <v>226098.427492392</v>
      </c>
      <c r="V18" s="49" t="n">
        <f aca="false">+V16+V9+V7</f>
        <v>-63894.4282089256</v>
      </c>
      <c r="W18" s="49" t="n">
        <f aca="false">+W16+W9+W7</f>
        <v>-106955.268884044</v>
      </c>
      <c r="X18" s="49" t="n">
        <f aca="false">+X16+X9+X7</f>
        <v>0</v>
      </c>
      <c r="Y18" s="49" t="n">
        <f aca="false">+Y16+Y9+Y7</f>
        <v>-63947.1694531315</v>
      </c>
      <c r="Z18" s="49" t="n">
        <f aca="false">+Z16+Z9+Z7</f>
        <v>1366140.59283427</v>
      </c>
      <c r="AA18" s="49" t="n">
        <f aca="false">+AA16+AA9+AA7</f>
        <v>214668.192260001</v>
      </c>
      <c r="AB18" s="49" t="n">
        <f aca="false">+AB16+AB9+AB7</f>
        <v>-72774.418724325</v>
      </c>
      <c r="AC18" s="49" t="n">
        <f aca="false">+AC16+AC9+AC7</f>
        <v>-102063.256525156</v>
      </c>
      <c r="AD18" s="49" t="n">
        <f aca="false">+AD16+AD9+AD7</f>
        <v>0</v>
      </c>
      <c r="AE18" s="49" t="n">
        <f aca="false">+AE16+AE9+AE7</f>
        <v>-58551.6964026007</v>
      </c>
      <c r="AF18" s="49" t="n">
        <f aca="false">+AF16+AF9+AF7</f>
        <v>1347419.41344219</v>
      </c>
      <c r="AG18" s="49" t="n">
        <f aca="false">+AG16+AG9+AG7</f>
        <v>214496.385504193</v>
      </c>
      <c r="AH18" s="49" t="n">
        <f aca="false">+AH16+AH9+AH7</f>
        <v>-73029.2044775503</v>
      </c>
      <c r="AI18" s="49" t="n">
        <f aca="false">+AI16+AI9+AI7</f>
        <v>-103140.301344356</v>
      </c>
      <c r="AJ18" s="49" t="n">
        <f aca="false">+AJ16+AJ9+AJ7</f>
        <v>0</v>
      </c>
      <c r="AK18" s="49" t="n">
        <f aca="false">+AK16+AK9+AK7</f>
        <v>-56110.7896934589</v>
      </c>
      <c r="AL18" s="49" t="n">
        <f aca="false">+AL16+AL9+AL7</f>
        <v>1329634.50343102</v>
      </c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  <c r="IS18" s="37"/>
      <c r="IT18" s="37"/>
      <c r="IU18" s="37"/>
      <c r="IV18" s="37"/>
      <c r="IW18" s="37"/>
    </row>
    <row r="19" customFormat="false" ht="14.1" hidden="false" customHeight="true" outlineLevel="0" collapsed="false">
      <c r="A19" s="43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  <c r="IS19" s="37"/>
      <c r="IT19" s="37"/>
      <c r="IU19" s="37"/>
      <c r="IV19" s="37"/>
      <c r="IW19" s="37"/>
    </row>
    <row r="20" customFormat="false" ht="14.1" hidden="false" customHeight="true" outlineLevel="0" collapsed="false">
      <c r="A20" s="43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  <c r="IS20" s="37"/>
      <c r="IT20" s="37"/>
      <c r="IU20" s="37"/>
      <c r="IV20" s="37"/>
      <c r="IW20" s="37"/>
    </row>
    <row r="21" customFormat="false" ht="14.1" hidden="false" customHeight="true" outlineLevel="0" collapsed="false">
      <c r="A21" s="48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  <c r="IU21" s="37"/>
      <c r="IV21" s="37"/>
      <c r="IW21" s="37"/>
    </row>
    <row r="22" customFormat="false" ht="14.1" hidden="false" customHeight="true" outlineLevel="0" collapsed="false">
      <c r="A22" s="50" t="s">
        <v>68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7"/>
      <c r="IU22" s="37"/>
      <c r="IV22" s="37"/>
      <c r="IW22" s="37"/>
    </row>
    <row r="23" customFormat="false" ht="14.1" hidden="false" customHeight="true" outlineLevel="0" collapsed="false">
      <c r="A23" s="50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  <c r="IU23" s="37"/>
      <c r="IV23" s="37"/>
      <c r="IW23" s="37"/>
    </row>
    <row r="24" customFormat="false" ht="14.1" hidden="false" customHeight="true" outlineLevel="0" collapsed="false">
      <c r="A24" s="43" t="s">
        <v>69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  <c r="IU24" s="37"/>
      <c r="IV24" s="37"/>
      <c r="IW24" s="37"/>
    </row>
    <row r="25" customFormat="false" ht="14.1" hidden="false" customHeight="true" outlineLevel="0" collapsed="false">
      <c r="A25" s="45" t="s">
        <v>70</v>
      </c>
      <c r="B25" s="44" t="n">
        <v>18904</v>
      </c>
      <c r="C25" s="44" t="n">
        <f aca="false">+('Income Statement'!E38+'Income Statement'!E12)/10+'Income Statement'!E42+'Income Statement'!E44+'Income Statement'!E47+'Income Statement'!E48</f>
        <v>89336.4860375551</v>
      </c>
      <c r="D25" s="44" t="n">
        <f aca="false">-B25</f>
        <v>-18904</v>
      </c>
      <c r="E25" s="44" t="n">
        <f aca="false">-'Income Statement'!E44-'Income Statement'!E42</f>
        <v>-41274.1930309968</v>
      </c>
      <c r="F25" s="44"/>
      <c r="G25" s="44"/>
      <c r="H25" s="44" t="n">
        <f aca="false">SUM(B25:G25)</f>
        <v>48062.2930065582</v>
      </c>
      <c r="I25" s="44" t="n">
        <f aca="false">+('Income Statement'!F38+'Income Statement'!F12)/12+'Income Statement'!F42+'Income Statement'!F44+'Income Statement'!F47+'Income Statement'!F48</f>
        <v>132513.487380313</v>
      </c>
      <c r="J25" s="44" t="n">
        <f aca="false">-H25</f>
        <v>-48062.2930065582</v>
      </c>
      <c r="K25" s="44" t="n">
        <f aca="false">-'Income Statement'!F44-'Income Statement'!F42</f>
        <v>-76814.1784142863</v>
      </c>
      <c r="L25" s="44"/>
      <c r="M25" s="44"/>
      <c r="N25" s="44" t="n">
        <f aca="false">SUM(H25:M25)</f>
        <v>55699.3089660269</v>
      </c>
      <c r="O25" s="44" t="n">
        <f aca="false">+('Income Statement'!G38+'Income Statement'!G12)/12+'Income Statement'!G42+'Income Statement'!G44+'Income Statement'!G47+'Income Statement'!G48</f>
        <v>147254.198553125</v>
      </c>
      <c r="P25" s="44" t="n">
        <f aca="false">-N25</f>
        <v>-55699.3089660269</v>
      </c>
      <c r="Q25" s="44" t="n">
        <f aca="false">-'Income Statement'!G44-'Income Statement'!G42</f>
        <v>-83359.7703441991</v>
      </c>
      <c r="R25" s="44"/>
      <c r="S25" s="44"/>
      <c r="T25" s="44" t="n">
        <f aca="false">SUM(N25:S25)</f>
        <v>63894.4282089256</v>
      </c>
      <c r="U25" s="44" t="n">
        <f aca="false">+('Income Statement'!H38+'Income Statement'!H12)/12+'Income Statement'!H42+'Income Statement'!H44+'Income Statement'!H47+'Income Statement'!H48</f>
        <v>155391.893101502</v>
      </c>
      <c r="V25" s="44" t="n">
        <f aca="false">-T25</f>
        <v>-63894.4282089256</v>
      </c>
      <c r="W25" s="44" t="n">
        <f aca="false">-'Income Statement'!H44-'Income Statement'!H42</f>
        <v>-82617.4743771768</v>
      </c>
      <c r="X25" s="44"/>
      <c r="Y25" s="44"/>
      <c r="Z25" s="44" t="n">
        <f aca="false">SUM(T25:Y25)</f>
        <v>72774.418724325</v>
      </c>
      <c r="AA25" s="44" t="n">
        <f aca="false">+('Income Statement'!I38+'Income Statement'!I12)/12+'Income Statement'!I42+'Income Statement'!I44+'Income Statement'!I47+'Income Statement'!I48</f>
        <v>147107.43571366</v>
      </c>
      <c r="AB25" s="44" t="n">
        <f aca="false">-Z25</f>
        <v>-72774.418724325</v>
      </c>
      <c r="AC25" s="44" t="n">
        <f aca="false">-'Income Statement'!I44-'Income Statement'!I42</f>
        <v>-74078.2312361095</v>
      </c>
      <c r="AD25" s="44"/>
      <c r="AE25" s="44"/>
      <c r="AF25" s="44" t="n">
        <f aca="false">SUM(Z25:AE25)</f>
        <v>73029.2044775503</v>
      </c>
      <c r="AG25" s="44" t="n">
        <f aca="false">+('Income Statement'!J38+'Income Statement'!J12)/12+'Income Statement'!J42+'Income Statement'!J44+'Income Statement'!J47+'Income Statement'!J48</f>
        <v>146918.107698096</v>
      </c>
      <c r="AH25" s="44" t="n">
        <f aca="false">-AF25</f>
        <v>-73029.2044775503</v>
      </c>
      <c r="AI25" s="44" t="n">
        <f aca="false">-'Income Statement'!J44-'Income Statement'!J42</f>
        <v>-73098.3766965646</v>
      </c>
      <c r="AJ25" s="44"/>
      <c r="AK25" s="44"/>
      <c r="AL25" s="44" t="n">
        <f aca="false">SUM(AF25:AK25)-0.5</f>
        <v>73819.2310015314</v>
      </c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  <c r="IU25" s="37"/>
      <c r="IV25" s="37"/>
      <c r="IW25" s="37"/>
    </row>
    <row r="26" customFormat="false" ht="14.1" hidden="false" customHeight="true" outlineLevel="0" collapsed="false">
      <c r="A26" s="45" t="s">
        <v>71</v>
      </c>
      <c r="B26" s="45" t="n">
        <f aca="false">-'Cash Flow Statement'!C8</f>
        <v>5024.58368539988</v>
      </c>
      <c r="C26" s="45"/>
      <c r="D26" s="45"/>
      <c r="E26" s="45" t="n">
        <f aca="false">'Cash Flow Statement'!C8</f>
        <v>-5024.58368539988</v>
      </c>
      <c r="F26" s="45" t="n">
        <f aca="false">-'Cash Flow Statement'!D8</f>
        <v>21038.7234686253</v>
      </c>
      <c r="G26" s="45"/>
      <c r="H26" s="45" t="n">
        <f aca="false">SUM(B26:G26)</f>
        <v>21038.7234686253</v>
      </c>
      <c r="I26" s="45"/>
      <c r="J26" s="45"/>
      <c r="K26" s="45" t="n">
        <f aca="false">'Cash Flow Statement'!D8</f>
        <v>-21038.7234686253</v>
      </c>
      <c r="L26" s="45" t="n">
        <f aca="false">-'Cash Flow Statement'!E8</f>
        <v>22628.2153177447</v>
      </c>
      <c r="M26" s="45"/>
      <c r="N26" s="45" t="n">
        <f aca="false">SUM(H26:M26)</f>
        <v>22628.2153177447</v>
      </c>
      <c r="O26" s="45"/>
      <c r="P26" s="45"/>
      <c r="Q26" s="45" t="n">
        <f aca="false">'Cash Flow Statement'!E8</f>
        <v>-22628.2153177447</v>
      </c>
      <c r="R26" s="45" t="n">
        <f aca="false">-'Cash Flow Statement'!F8</f>
        <v>24337.7945068676</v>
      </c>
      <c r="S26" s="45"/>
      <c r="T26" s="45" t="n">
        <f aca="false">SUM(N26:S26)</f>
        <v>24337.7945068676</v>
      </c>
      <c r="U26" s="45"/>
      <c r="V26" s="45"/>
      <c r="W26" s="45" t="n">
        <f aca="false">'Cash Flow Statement'!F8</f>
        <v>-24337.7945068676</v>
      </c>
      <c r="X26" s="45" t="n">
        <f aca="false">-'Cash Flow Statement'!G8</f>
        <v>27985.0252890467</v>
      </c>
      <c r="Y26" s="45"/>
      <c r="Z26" s="45" t="n">
        <f aca="false">SUM(T26:Y26)</f>
        <v>27985.0252890467</v>
      </c>
      <c r="AA26" s="45"/>
      <c r="AB26" s="45"/>
      <c r="AC26" s="45" t="n">
        <f aca="false">'Cash Flow Statement'!G8</f>
        <v>-27985.0252890467</v>
      </c>
      <c r="AD26" s="45" t="n">
        <f aca="false">-'Cash Flow Statement'!H8</f>
        <v>30041.9246477916</v>
      </c>
      <c r="AE26" s="45"/>
      <c r="AF26" s="45" t="n">
        <f aca="false">SUM(Z26:AE26)</f>
        <v>30041.9246477916</v>
      </c>
      <c r="AG26" s="45"/>
      <c r="AH26" s="45"/>
      <c r="AI26" s="45" t="n">
        <f aca="false">'Cash Flow Statement'!H8</f>
        <v>-30041.9246477916</v>
      </c>
      <c r="AJ26" s="45" t="n">
        <f aca="false">-'Cash Flow Statement'!I8</f>
        <v>32250.0061094043</v>
      </c>
      <c r="AK26" s="45"/>
      <c r="AL26" s="45" t="n">
        <f aca="false">SUM(AF26:AK26)</f>
        <v>32250.0061094043</v>
      </c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37"/>
      <c r="IU26" s="37"/>
      <c r="IV26" s="37"/>
      <c r="IW26" s="37"/>
    </row>
    <row r="27" customFormat="false" ht="14.1" hidden="false" customHeight="true" outlineLevel="0" collapsed="false">
      <c r="A27" s="45" t="s">
        <v>72</v>
      </c>
      <c r="B27" s="46" t="n">
        <f aca="false">-SUM('Cash Flow Statement'!D8:AH8)</f>
        <v>735975.4163146</v>
      </c>
      <c r="C27" s="46"/>
      <c r="D27" s="46"/>
      <c r="E27" s="46"/>
      <c r="F27" s="46" t="n">
        <f aca="false">-F26</f>
        <v>-21038.7234686253</v>
      </c>
      <c r="G27" s="46"/>
      <c r="H27" s="46" t="n">
        <f aca="false">SUM(B27:G27)</f>
        <v>714936.692845975</v>
      </c>
      <c r="I27" s="46"/>
      <c r="J27" s="46"/>
      <c r="K27" s="46"/>
      <c r="L27" s="46" t="n">
        <f aca="false">-L26</f>
        <v>-22628.2153177447</v>
      </c>
      <c r="M27" s="46"/>
      <c r="N27" s="46" t="n">
        <f aca="false">SUM(H27:M27)</f>
        <v>692308.47752823</v>
      </c>
      <c r="O27" s="46"/>
      <c r="P27" s="46"/>
      <c r="Q27" s="46"/>
      <c r="R27" s="46" t="n">
        <f aca="false">-R26</f>
        <v>-24337.7945068676</v>
      </c>
      <c r="S27" s="46"/>
      <c r="T27" s="46" t="n">
        <f aca="false">SUM(N27:S27)</f>
        <v>667970.683021362</v>
      </c>
      <c r="U27" s="46"/>
      <c r="V27" s="46"/>
      <c r="W27" s="46"/>
      <c r="X27" s="46" t="n">
        <f aca="false">-X26</f>
        <v>-27985.0252890467</v>
      </c>
      <c r="Y27" s="46"/>
      <c r="Z27" s="46" t="n">
        <f aca="false">SUM(T27:Y27)</f>
        <v>639985.657732316</v>
      </c>
      <c r="AA27" s="46"/>
      <c r="AB27" s="46"/>
      <c r="AC27" s="46"/>
      <c r="AD27" s="46" t="n">
        <f aca="false">-AD26</f>
        <v>-30041.9246477916</v>
      </c>
      <c r="AE27" s="46"/>
      <c r="AF27" s="46" t="n">
        <f aca="false">SUM(Z27:AE27)</f>
        <v>609943.733084524</v>
      </c>
      <c r="AG27" s="46"/>
      <c r="AH27" s="46"/>
      <c r="AI27" s="46"/>
      <c r="AJ27" s="46" t="n">
        <f aca="false">-AJ26</f>
        <v>-32250.0061094043</v>
      </c>
      <c r="AK27" s="46"/>
      <c r="AL27" s="46" t="n">
        <f aca="false">SUM(AF27:AK27)</f>
        <v>577693.72697512</v>
      </c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  <c r="IR27" s="37"/>
      <c r="IS27" s="37"/>
      <c r="IT27" s="37"/>
      <c r="IU27" s="37"/>
      <c r="IV27" s="37"/>
      <c r="IW27" s="37"/>
    </row>
    <row r="28" customFormat="false" ht="14.1" hidden="false" customHeight="true" outlineLevel="0" collapsed="false">
      <c r="A28" s="43" t="s">
        <v>73</v>
      </c>
      <c r="B28" s="46" t="n">
        <f aca="false">SUM(B25:B27)</f>
        <v>759904</v>
      </c>
      <c r="C28" s="46" t="n">
        <f aca="false">SUM(C25:C27)</f>
        <v>89336.4860375551</v>
      </c>
      <c r="D28" s="46" t="n">
        <f aca="false">SUM(D25:D27)</f>
        <v>-18904</v>
      </c>
      <c r="E28" s="46" t="n">
        <f aca="false">SUM(E25:E27)</f>
        <v>-46298.7767163967</v>
      </c>
      <c r="F28" s="46" t="n">
        <f aca="false">SUM(F25:F27)</f>
        <v>0</v>
      </c>
      <c r="G28" s="46" t="n">
        <f aca="false">SUM(G25:G27)</f>
        <v>0</v>
      </c>
      <c r="H28" s="46" t="n">
        <f aca="false">SUM(H25:H27)</f>
        <v>784037.709321158</v>
      </c>
      <c r="I28" s="46" t="n">
        <f aca="false">SUM(I25:I27)</f>
        <v>132513.487380313</v>
      </c>
      <c r="J28" s="46" t="n">
        <f aca="false">SUM(J25:J27)</f>
        <v>-48062.2930065582</v>
      </c>
      <c r="K28" s="46" t="n">
        <f aca="false">SUM(K25:K27)</f>
        <v>-97852.9018829117</v>
      </c>
      <c r="L28" s="46" t="n">
        <f aca="false">SUM(L25:L27)</f>
        <v>0</v>
      </c>
      <c r="M28" s="46" t="n">
        <f aca="false">SUM(M25:M27)</f>
        <v>0</v>
      </c>
      <c r="N28" s="46" t="n">
        <f aca="false">SUM(N25:N27)</f>
        <v>770636.001812002</v>
      </c>
      <c r="O28" s="46" t="n">
        <f aca="false">SUM(O25:O27)</f>
        <v>147254.198553125</v>
      </c>
      <c r="P28" s="46" t="n">
        <f aca="false">SUM(P25:P27)</f>
        <v>-55699.3089660269</v>
      </c>
      <c r="Q28" s="46" t="n">
        <f aca="false">SUM(Q25:Q27)</f>
        <v>-105987.985661944</v>
      </c>
      <c r="R28" s="46" t="n">
        <f aca="false">SUM(R25:R27)</f>
        <v>0</v>
      </c>
      <c r="S28" s="46" t="n">
        <f aca="false">SUM(S25:S27)</f>
        <v>0</v>
      </c>
      <c r="T28" s="46" t="n">
        <f aca="false">SUM(T25:T27)</f>
        <v>756202.905737156</v>
      </c>
      <c r="U28" s="46" t="n">
        <f aca="false">SUM(U25:U27)</f>
        <v>155391.893101502</v>
      </c>
      <c r="V28" s="46" t="n">
        <f aca="false">SUM(V25:V27)</f>
        <v>-63894.4282089256</v>
      </c>
      <c r="W28" s="46" t="n">
        <f aca="false">SUM(W25:W27)</f>
        <v>-106955.268884044</v>
      </c>
      <c r="X28" s="46" t="n">
        <f aca="false">SUM(X25:X27)</f>
        <v>0</v>
      </c>
      <c r="Y28" s="46" t="n">
        <f aca="false">SUM(Y25:Y27)</f>
        <v>0</v>
      </c>
      <c r="Z28" s="46" t="n">
        <f aca="false">SUM(Z25:Z27)</f>
        <v>740745.101745687</v>
      </c>
      <c r="AA28" s="46" t="n">
        <f aca="false">SUM(AA25:AA27)</f>
        <v>147107.43571366</v>
      </c>
      <c r="AB28" s="46" t="n">
        <f aca="false">SUM(AB25:AB27)</f>
        <v>-72774.418724325</v>
      </c>
      <c r="AC28" s="46" t="n">
        <f aca="false">SUM(AC25:AC27)</f>
        <v>-102063.256525156</v>
      </c>
      <c r="AD28" s="46" t="n">
        <f aca="false">SUM(AD25:AD27)</f>
        <v>0</v>
      </c>
      <c r="AE28" s="46" t="n">
        <f aca="false">SUM(AE25:AE27)</f>
        <v>0</v>
      </c>
      <c r="AF28" s="46" t="n">
        <f aca="false">SUM(AF25:AF27)</f>
        <v>713014.862209866</v>
      </c>
      <c r="AG28" s="46" t="n">
        <f aca="false">SUM(AG25:AG27)</f>
        <v>146918.107698096</v>
      </c>
      <c r="AH28" s="46" t="n">
        <f aca="false">SUM(AH25:AH27)</f>
        <v>-73029.2044775503</v>
      </c>
      <c r="AI28" s="46" t="n">
        <f aca="false">SUM(AI25:AI27)</f>
        <v>-103140.301344356</v>
      </c>
      <c r="AJ28" s="46" t="n">
        <f aca="false">SUM(AJ25:AJ27)</f>
        <v>0</v>
      </c>
      <c r="AK28" s="46" t="n">
        <f aca="false">SUM(AK25:AK27)</f>
        <v>0</v>
      </c>
      <c r="AL28" s="46" t="n">
        <f aca="false">SUM(AL25:AL27)</f>
        <v>683762.964086056</v>
      </c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  <c r="IQ28" s="37"/>
      <c r="IR28" s="37"/>
      <c r="IS28" s="37"/>
      <c r="IT28" s="37"/>
      <c r="IU28" s="37"/>
      <c r="IV28" s="37"/>
      <c r="IW28" s="37"/>
    </row>
    <row r="29" customFormat="false" ht="14.1" hidden="false" customHeight="true" outlineLevel="0" collapsed="false">
      <c r="A29" s="43"/>
      <c r="B29" s="37"/>
      <c r="C29" s="51"/>
      <c r="D29" s="45"/>
      <c r="E29" s="45"/>
      <c r="F29" s="45"/>
      <c r="G29" s="45"/>
      <c r="H29" s="37"/>
      <c r="I29" s="51"/>
      <c r="J29" s="45"/>
      <c r="K29" s="45"/>
      <c r="L29" s="45"/>
      <c r="M29" s="45"/>
      <c r="N29" s="45"/>
      <c r="O29" s="51"/>
      <c r="P29" s="45"/>
      <c r="Q29" s="45"/>
      <c r="R29" s="45"/>
      <c r="S29" s="45"/>
      <c r="T29" s="45"/>
      <c r="U29" s="51"/>
      <c r="V29" s="45"/>
      <c r="W29" s="45"/>
      <c r="X29" s="45"/>
      <c r="Y29" s="45"/>
      <c r="Z29" s="45"/>
      <c r="AA29" s="51"/>
      <c r="AB29" s="45"/>
      <c r="AC29" s="45"/>
      <c r="AD29" s="45"/>
      <c r="AE29" s="45"/>
      <c r="AF29" s="45"/>
      <c r="AG29" s="51"/>
      <c r="AH29" s="45"/>
      <c r="AI29" s="45"/>
      <c r="AJ29" s="45"/>
      <c r="AK29" s="45"/>
      <c r="AL29" s="45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  <c r="IQ29" s="37"/>
      <c r="IR29" s="37"/>
      <c r="IS29" s="37"/>
      <c r="IT29" s="37"/>
      <c r="IU29" s="37"/>
      <c r="IV29" s="37"/>
      <c r="IW29" s="37"/>
    </row>
    <row r="30" customFormat="false" ht="14.1" hidden="false" customHeight="true" outlineLevel="0" collapsed="false">
      <c r="A30" s="43" t="s">
        <v>74</v>
      </c>
      <c r="B30" s="51" t="n">
        <v>587000</v>
      </c>
      <c r="C30" s="45" t="n">
        <f aca="false">+'Income Statement'!E49</f>
        <v>38991.7057684049</v>
      </c>
      <c r="D30" s="45"/>
      <c r="E30" s="45"/>
      <c r="F30" s="45"/>
      <c r="G30" s="45" t="n">
        <f aca="false">+G7</f>
        <v>0</v>
      </c>
      <c r="H30" s="51" t="n">
        <f aca="false">SUM(B30:G30)</f>
        <v>625991.705768405</v>
      </c>
      <c r="I30" s="45" t="n">
        <f aca="false">+'Income Statement'!F49</f>
        <v>48907.1052205634</v>
      </c>
      <c r="J30" s="45"/>
      <c r="K30" s="45"/>
      <c r="L30" s="45"/>
      <c r="M30" s="45" t="n">
        <f aca="false">+M7</f>
        <v>-55810.5190678948</v>
      </c>
      <c r="N30" s="45" t="n">
        <f aca="false">SUM(H30:M30)</f>
        <v>619088.291921074</v>
      </c>
      <c r="O30" s="45" t="n">
        <f aca="false">+'Income Statement'!G49</f>
        <v>58798.2410037234</v>
      </c>
      <c r="P30" s="45"/>
      <c r="Q30" s="45"/>
      <c r="R30" s="45"/>
      <c r="S30" s="45" t="n">
        <f aca="false">+S7</f>
        <v>-59249.9968335442</v>
      </c>
      <c r="T30" s="45" t="n">
        <f aca="false">SUM(N30:S30)</f>
        <v>618636.536091253</v>
      </c>
      <c r="U30" s="45" t="n">
        <f aca="false">+'Income Statement'!H49</f>
        <v>70706.5343908901</v>
      </c>
      <c r="V30" s="45"/>
      <c r="W30" s="45"/>
      <c r="X30" s="45"/>
      <c r="Y30" s="45" t="n">
        <f aca="false">+Y7</f>
        <v>-63947.1694531315</v>
      </c>
      <c r="Z30" s="45" t="n">
        <f aca="false">SUM(T30:Y30)</f>
        <v>625395.901029011</v>
      </c>
      <c r="AA30" s="45" t="n">
        <f aca="false">+'Income Statement'!I49</f>
        <v>67560.7565463406</v>
      </c>
      <c r="AB30" s="45"/>
      <c r="AC30" s="45"/>
      <c r="AD30" s="45"/>
      <c r="AE30" s="45" t="n">
        <f aca="false">+AE7</f>
        <v>-58551.6964026007</v>
      </c>
      <c r="AF30" s="45" t="n">
        <f aca="false">SUM(Z30:AE30)</f>
        <v>634404.961172751</v>
      </c>
      <c r="AG30" s="45" t="n">
        <f aca="false">+'Income Statement'!J49</f>
        <v>67578.2778060967</v>
      </c>
      <c r="AH30" s="45"/>
      <c r="AI30" s="45"/>
      <c r="AJ30" s="45"/>
      <c r="AK30" s="45" t="n">
        <f aca="false">+AK7</f>
        <v>-56110.7896934589</v>
      </c>
      <c r="AL30" s="45" t="n">
        <f aca="false">SUM(AF30:AK30)</f>
        <v>645872.449285389</v>
      </c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  <c r="IQ30" s="37"/>
      <c r="IR30" s="37"/>
      <c r="IS30" s="37"/>
      <c r="IT30" s="37"/>
      <c r="IU30" s="37"/>
      <c r="IV30" s="37"/>
      <c r="IW30" s="37"/>
    </row>
    <row r="31" customFormat="false" ht="14.1" hidden="false" customHeight="true" outlineLevel="0" collapsed="false">
      <c r="A31" s="43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  <c r="IQ31" s="37"/>
      <c r="IR31" s="37"/>
      <c r="IS31" s="37"/>
      <c r="IT31" s="37"/>
      <c r="IU31" s="37"/>
      <c r="IV31" s="37"/>
      <c r="IW31" s="37"/>
    </row>
    <row r="32" customFormat="false" ht="14.1" hidden="false" customHeight="true" outlineLevel="0" collapsed="false">
      <c r="A32" s="43" t="s">
        <v>75</v>
      </c>
      <c r="B32" s="49" t="n">
        <f aca="false">+B30+B28</f>
        <v>1346904</v>
      </c>
      <c r="C32" s="49" t="n">
        <f aca="false">+C30+C28</f>
        <v>128328.19180596</v>
      </c>
      <c r="D32" s="49" t="n">
        <f aca="false">+D30+D28</f>
        <v>-18904</v>
      </c>
      <c r="E32" s="49" t="n">
        <f aca="false">+E30+E28</f>
        <v>-46298.7767163967</v>
      </c>
      <c r="F32" s="49" t="n">
        <f aca="false">+F30+F28</f>
        <v>0</v>
      </c>
      <c r="G32" s="49" t="n">
        <f aca="false">+G30+G28</f>
        <v>0</v>
      </c>
      <c r="H32" s="49" t="n">
        <f aca="false">+H30+H28</f>
        <v>1410029.41508956</v>
      </c>
      <c r="I32" s="49" t="n">
        <f aca="false">+I30+I28</f>
        <v>181420.592600877</v>
      </c>
      <c r="J32" s="49" t="n">
        <f aca="false">+J30+J28</f>
        <v>-48062.2930065582</v>
      </c>
      <c r="K32" s="49" t="n">
        <f aca="false">+K30+K28</f>
        <v>-97852.9018829117</v>
      </c>
      <c r="L32" s="49" t="n">
        <f aca="false">+L30+L28</f>
        <v>0</v>
      </c>
      <c r="M32" s="49" t="n">
        <f aca="false">+M30+M28</f>
        <v>-55810.5190678948</v>
      </c>
      <c r="N32" s="49" t="n">
        <f aca="false">+N30+N28</f>
        <v>1389724.29373308</v>
      </c>
      <c r="O32" s="49" t="n">
        <f aca="false">+O30+O28</f>
        <v>206052.439556848</v>
      </c>
      <c r="P32" s="49" t="n">
        <f aca="false">+P30+P28</f>
        <v>-55699.3089660269</v>
      </c>
      <c r="Q32" s="49" t="n">
        <f aca="false">+Q30+Q28</f>
        <v>-105987.985661944</v>
      </c>
      <c r="R32" s="49" t="n">
        <f aca="false">+R30+R28</f>
        <v>0</v>
      </c>
      <c r="S32" s="49" t="n">
        <f aca="false">+S30+S28</f>
        <v>-59249.9968335442</v>
      </c>
      <c r="T32" s="49" t="n">
        <f aca="false">+T30+T28</f>
        <v>1374839.44182841</v>
      </c>
      <c r="U32" s="49" t="n">
        <f aca="false">+U30+U28</f>
        <v>226098.427492392</v>
      </c>
      <c r="V32" s="49" t="n">
        <f aca="false">+V30+V28</f>
        <v>-63894.4282089256</v>
      </c>
      <c r="W32" s="49" t="n">
        <f aca="false">+W30+W28</f>
        <v>-106955.268884044</v>
      </c>
      <c r="X32" s="49" t="n">
        <f aca="false">+X30+X28</f>
        <v>0</v>
      </c>
      <c r="Y32" s="49" t="n">
        <f aca="false">+Y30+Y28</f>
        <v>-63947.1694531315</v>
      </c>
      <c r="Z32" s="49" t="n">
        <f aca="false">+Z30+Z28</f>
        <v>1366141.0027747</v>
      </c>
      <c r="AA32" s="49" t="n">
        <f aca="false">+AA30+AA28</f>
        <v>214668.19226</v>
      </c>
      <c r="AB32" s="49" t="n">
        <f aca="false">+AB30+AB28</f>
        <v>-72774.418724325</v>
      </c>
      <c r="AC32" s="49" t="n">
        <f aca="false">+AC30+AC28</f>
        <v>-102063.256525156</v>
      </c>
      <c r="AD32" s="49" t="n">
        <f aca="false">+AD30+AD28</f>
        <v>0</v>
      </c>
      <c r="AE32" s="49" t="n">
        <f aca="false">+AE30+AE28</f>
        <v>-58551.6964026007</v>
      </c>
      <c r="AF32" s="49" t="n">
        <f aca="false">+AF30+AF28</f>
        <v>1347419.82338262</v>
      </c>
      <c r="AG32" s="49" t="n">
        <f aca="false">+AG30+AG28</f>
        <v>214496.385504193</v>
      </c>
      <c r="AH32" s="49" t="n">
        <f aca="false">+AH30+AH28</f>
        <v>-73029.2044775503</v>
      </c>
      <c r="AI32" s="49" t="n">
        <f aca="false">+AI30+AI28</f>
        <v>-103140.301344356</v>
      </c>
      <c r="AJ32" s="49" t="n">
        <f aca="false">+AJ30+AJ28</f>
        <v>0</v>
      </c>
      <c r="AK32" s="49" t="n">
        <f aca="false">+AK30+AK28</f>
        <v>-56110.7896934589</v>
      </c>
      <c r="AL32" s="49" t="n">
        <f aca="false">+AL30+AL28</f>
        <v>1329635.41337144</v>
      </c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  <c r="IQ32" s="37"/>
      <c r="IR32" s="37"/>
      <c r="IS32" s="37"/>
      <c r="IT32" s="37"/>
      <c r="IU32" s="37"/>
      <c r="IV32" s="37"/>
      <c r="IW32" s="37"/>
    </row>
    <row r="33" customFormat="false" ht="14.1" hidden="false" customHeight="true" outlineLevel="0" collapsed="false">
      <c r="A33" s="43"/>
      <c r="B33" s="52" t="n">
        <f aca="false">B18-B32</f>
        <v>-0.409940426936373</v>
      </c>
      <c r="C33" s="52" t="n">
        <f aca="false">C18-C32</f>
        <v>0</v>
      </c>
      <c r="D33" s="52" t="n">
        <f aca="false">D18-D32</f>
        <v>0</v>
      </c>
      <c r="E33" s="52" t="n">
        <f aca="false">E18-E32</f>
        <v>0</v>
      </c>
      <c r="F33" s="52" t="n">
        <f aca="false">F18-F32</f>
        <v>0</v>
      </c>
      <c r="G33" s="52" t="n">
        <f aca="false">G18-G32</f>
        <v>0</v>
      </c>
      <c r="H33" s="52" t="n">
        <f aca="false">H18-H32</f>
        <v>-0.409940426936373</v>
      </c>
      <c r="I33" s="52" t="n">
        <f aca="false">I18-I32</f>
        <v>0</v>
      </c>
      <c r="J33" s="52" t="n">
        <f aca="false">J18-J32</f>
        <v>0</v>
      </c>
      <c r="K33" s="52" t="n">
        <f aca="false">K18-K32</f>
        <v>0</v>
      </c>
      <c r="L33" s="52" t="n">
        <f aca="false">L18-L32</f>
        <v>0</v>
      </c>
      <c r="M33" s="52" t="n">
        <f aca="false">M18-M32</f>
        <v>0</v>
      </c>
      <c r="N33" s="52" t="n">
        <f aca="false">N18-N32</f>
        <v>-0.409940426936373</v>
      </c>
      <c r="O33" s="52" t="n">
        <f aca="false">O18-O32</f>
        <v>0</v>
      </c>
      <c r="P33" s="52" t="n">
        <f aca="false">P18-P32</f>
        <v>0</v>
      </c>
      <c r="Q33" s="52" t="n">
        <f aca="false">Q18-Q32</f>
        <v>0</v>
      </c>
      <c r="R33" s="52" t="n">
        <f aca="false">R18-R32</f>
        <v>0</v>
      </c>
      <c r="S33" s="52" t="n">
        <f aca="false">S18-S32</f>
        <v>0</v>
      </c>
      <c r="T33" s="52" t="n">
        <f aca="false">T18-T32</f>
        <v>-0.409940426703542</v>
      </c>
      <c r="U33" s="52" t="n">
        <f aca="false">U18-U32</f>
        <v>0</v>
      </c>
      <c r="V33" s="52" t="n">
        <f aca="false">V18-V32</f>
        <v>0</v>
      </c>
      <c r="W33" s="52" t="n">
        <f aca="false">W18-W32</f>
        <v>0</v>
      </c>
      <c r="X33" s="52" t="n">
        <f aca="false">X18-X32</f>
        <v>0</v>
      </c>
      <c r="Y33" s="52" t="n">
        <f aca="false">Y18-Y32</f>
        <v>0</v>
      </c>
      <c r="Z33" s="52" t="n">
        <f aca="false">Z18-Z32</f>
        <v>-0.409940426703542</v>
      </c>
      <c r="AA33" s="52" t="n">
        <f aca="false">AA18-AA32</f>
        <v>0</v>
      </c>
      <c r="AB33" s="52" t="n">
        <f aca="false">AB18-AB32</f>
        <v>0</v>
      </c>
      <c r="AC33" s="52" t="n">
        <f aca="false">AC18-AC32</f>
        <v>0</v>
      </c>
      <c r="AD33" s="52" t="n">
        <f aca="false">AD18-AD32</f>
        <v>0</v>
      </c>
      <c r="AE33" s="52" t="n">
        <f aca="false">AE18-AE32</f>
        <v>0</v>
      </c>
      <c r="AF33" s="52" t="n">
        <f aca="false">AF18-AF32</f>
        <v>-0.409940426470712</v>
      </c>
      <c r="AG33" s="52" t="n">
        <f aca="false">AG18-AG32</f>
        <v>0</v>
      </c>
      <c r="AH33" s="52" t="n">
        <f aca="false">AH18-AH32</f>
        <v>0</v>
      </c>
      <c r="AI33" s="52" t="n">
        <f aca="false">AI18-AI32</f>
        <v>0</v>
      </c>
      <c r="AJ33" s="52" t="n">
        <f aca="false">AJ18-AJ32</f>
        <v>0</v>
      </c>
      <c r="AK33" s="52" t="n">
        <f aca="false">AK18-AK32</f>
        <v>0</v>
      </c>
      <c r="AL33" s="52" t="n">
        <f aca="false">AL18-AL32</f>
        <v>-0.909940426703543</v>
      </c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  <c r="IQ33" s="37"/>
      <c r="IR33" s="37"/>
      <c r="IS33" s="37"/>
      <c r="IT33" s="37"/>
      <c r="IU33" s="37"/>
      <c r="IV33" s="37"/>
      <c r="IW33" s="37"/>
    </row>
    <row r="34" customFormat="false" ht="14.1" hidden="false" customHeight="true" outlineLevel="0" collapsed="false">
      <c r="A34" s="43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  <c r="IQ34" s="37"/>
      <c r="IR34" s="37"/>
      <c r="IS34" s="37"/>
      <c r="IT34" s="37"/>
      <c r="IU34" s="37"/>
      <c r="IV34" s="37"/>
      <c r="IW34" s="37"/>
    </row>
    <row r="35" customFormat="false" ht="14.1" hidden="false" customHeight="true" outlineLevel="0" collapsed="false">
      <c r="A35" s="43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  <c r="IQ35" s="37"/>
      <c r="IR35" s="37"/>
      <c r="IS35" s="37"/>
      <c r="IT35" s="37"/>
      <c r="IU35" s="37"/>
      <c r="IV35" s="37"/>
      <c r="IW35" s="37"/>
    </row>
    <row r="36" customFormat="false" ht="14.1" hidden="false" customHeight="true" outlineLevel="0" collapsed="false">
      <c r="A36" s="43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  <c r="IQ36" s="37"/>
      <c r="IR36" s="37"/>
      <c r="IS36" s="37"/>
      <c r="IT36" s="37"/>
      <c r="IU36" s="37"/>
      <c r="IV36" s="37"/>
      <c r="IW36" s="37"/>
    </row>
    <row r="37" customFormat="false" ht="14.1" hidden="false" customHeight="true" outlineLevel="0" collapsed="false">
      <c r="A37" s="43"/>
      <c r="B37" s="45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  <c r="IQ37" s="37"/>
      <c r="IR37" s="37"/>
      <c r="IS37" s="37"/>
      <c r="IT37" s="37"/>
      <c r="IU37" s="37"/>
      <c r="IV37" s="37"/>
      <c r="IW37" s="37"/>
    </row>
    <row r="38" customFormat="false" ht="12.75" hidden="false" customHeight="false" outlineLevel="0" collapsed="false">
      <c r="A38" s="43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  <c r="IQ38" s="37"/>
      <c r="IR38" s="37"/>
      <c r="IS38" s="37"/>
      <c r="IT38" s="37"/>
      <c r="IU38" s="37"/>
      <c r="IV38" s="37"/>
      <c r="IW38" s="37"/>
    </row>
    <row r="39" customFormat="false" ht="12.75" hidden="false" customHeight="false" outlineLevel="0" collapsed="false">
      <c r="A39" s="43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  <c r="IQ39" s="37"/>
      <c r="IR39" s="37"/>
      <c r="IS39" s="37"/>
      <c r="IT39" s="37"/>
      <c r="IU39" s="37"/>
      <c r="IV39" s="37"/>
      <c r="IW39" s="37"/>
    </row>
    <row r="40" customFormat="false" ht="12.75" hidden="true" customHeight="false" outlineLevel="1" collapsed="false">
      <c r="A40" s="35" t="s">
        <v>76</v>
      </c>
      <c r="B40" s="53"/>
      <c r="C40" s="53"/>
      <c r="D40" s="53"/>
      <c r="E40" s="53"/>
      <c r="F40" s="53"/>
      <c r="G40" s="54"/>
      <c r="H40" s="53" t="n">
        <f aca="false">+H28/H32</f>
        <v>0.556043512944272</v>
      </c>
      <c r="I40" s="53"/>
      <c r="J40" s="53"/>
      <c r="K40" s="53"/>
      <c r="L40" s="53"/>
      <c r="M40" s="54"/>
      <c r="N40" s="53" t="n">
        <f aca="false">+N28/N32</f>
        <v>0.55452437961052</v>
      </c>
      <c r="O40" s="53"/>
      <c r="P40" s="53"/>
      <c r="Q40" s="53"/>
      <c r="R40" s="53"/>
      <c r="S40" s="54"/>
      <c r="T40" s="53" t="n">
        <f aca="false">+T28/T32</f>
        <v>0.55002997639599</v>
      </c>
      <c r="U40" s="53"/>
      <c r="V40" s="53"/>
      <c r="W40" s="53"/>
      <c r="X40" s="53"/>
      <c r="Y40" s="54"/>
      <c r="Z40" s="53" t="n">
        <f aca="false">+Z28/Z32</f>
        <v>0.542217165169041</v>
      </c>
      <c r="AA40" s="53"/>
      <c r="AB40" s="53"/>
      <c r="AC40" s="53"/>
      <c r="AD40" s="53"/>
      <c r="AE40" s="54"/>
      <c r="AF40" s="53" t="n">
        <f aca="false">+AF28/AF32</f>
        <v>0.529170530102403</v>
      </c>
      <c r="AG40" s="53"/>
      <c r="AH40" s="53"/>
      <c r="AI40" s="53"/>
      <c r="AJ40" s="53"/>
      <c r="AK40" s="54"/>
      <c r="AL40" s="53" t="n">
        <f aca="false">+AL28/AL32</f>
        <v>0.514248460299576</v>
      </c>
    </row>
    <row r="41" customFormat="false" ht="12.75" hidden="true" customHeight="false" outlineLevel="1" collapsed="false">
      <c r="A41" s="35" t="s">
        <v>77</v>
      </c>
      <c r="B41" s="55"/>
      <c r="C41" s="55"/>
      <c r="D41" s="55"/>
      <c r="E41" s="55"/>
      <c r="F41" s="55"/>
      <c r="G41" s="55"/>
      <c r="H41" s="55" t="n">
        <f aca="false">+'Income Statement'!E40/'Income Statement'!E44</f>
        <v>4.25269984252683</v>
      </c>
      <c r="I41" s="55"/>
      <c r="J41" s="55"/>
      <c r="K41" s="55"/>
      <c r="L41" s="55"/>
      <c r="M41" s="55"/>
      <c r="N41" s="55" t="n">
        <f aca="false">+'Income Statement'!F40/'Income Statement'!F44</f>
        <v>3.71948380806789</v>
      </c>
      <c r="O41" s="55"/>
      <c r="P41" s="55"/>
      <c r="Q41" s="55"/>
      <c r="R41" s="55"/>
      <c r="S41" s="55"/>
      <c r="T41" s="55" t="n">
        <f aca="false">+'Income Statement'!G40/'Income Statement'!G44</f>
        <v>4.18020252905942</v>
      </c>
      <c r="U41" s="55"/>
      <c r="V41" s="55"/>
      <c r="W41" s="55"/>
      <c r="X41" s="55"/>
      <c r="Y41" s="55"/>
      <c r="Z41" s="55" t="n">
        <f aca="false">+'Income Statement'!H40/'Income Statement'!H44</f>
        <v>4.70298933803857</v>
      </c>
      <c r="AA41" s="55"/>
      <c r="AB41" s="55"/>
      <c r="AC41" s="55"/>
      <c r="AD41" s="55"/>
      <c r="AE41" s="55"/>
      <c r="AF41" s="55" t="n">
        <f aca="false">+'Income Statement'!I40/'Income Statement'!I44</f>
        <v>4.54999386569706</v>
      </c>
      <c r="AG41" s="55"/>
      <c r="AH41" s="55"/>
      <c r="AI41" s="55"/>
      <c r="AJ41" s="55"/>
      <c r="AK41" s="55"/>
      <c r="AL41" s="55" t="n">
        <f aca="false">+'Income Statement'!J40/'Income Statement'!J44</f>
        <v>4.73977409624988</v>
      </c>
    </row>
    <row r="42" customFormat="false" ht="12.75" hidden="true" customHeight="false" outlineLevel="1" collapsed="false">
      <c r="A42" s="35" t="s">
        <v>78</v>
      </c>
      <c r="B42" s="56"/>
      <c r="C42" s="56"/>
      <c r="D42" s="56"/>
      <c r="E42" s="56"/>
      <c r="F42" s="56"/>
      <c r="G42" s="56"/>
      <c r="H42" s="56" t="n">
        <f aca="false">+H14/H18</f>
        <v>0.933729885518132</v>
      </c>
      <c r="I42" s="56"/>
      <c r="J42" s="56"/>
      <c r="K42" s="56"/>
      <c r="L42" s="56"/>
      <c r="M42" s="56"/>
      <c r="N42" s="56" t="n">
        <f aca="false">+N14/N18</f>
        <v>0.913746874725292</v>
      </c>
      <c r="O42" s="56"/>
      <c r="P42" s="56"/>
      <c r="Q42" s="56"/>
      <c r="R42" s="56"/>
      <c r="S42" s="56"/>
      <c r="T42" s="56" t="n">
        <f aca="false">+T14/T18</f>
        <v>0.889649959863637</v>
      </c>
      <c r="U42" s="56"/>
      <c r="V42" s="56"/>
      <c r="W42" s="56"/>
      <c r="X42" s="56"/>
      <c r="Y42" s="56"/>
      <c r="Z42" s="56" t="n">
        <f aca="false">+Z14/Z18</f>
        <v>0.861108387892177</v>
      </c>
      <c r="AA42" s="56"/>
      <c r="AB42" s="56"/>
      <c r="AC42" s="56"/>
      <c r="AD42" s="56"/>
      <c r="AE42" s="56"/>
      <c r="AF42" s="56" t="n">
        <f aca="false">+AF14/AF18</f>
        <v>0.838391332536287</v>
      </c>
      <c r="AG42" s="56"/>
      <c r="AH42" s="56"/>
      <c r="AI42" s="56"/>
      <c r="AJ42" s="56"/>
      <c r="AK42" s="56"/>
      <c r="AL42" s="56" t="n">
        <f aca="false">+AL14/AL18</f>
        <v>0.814460205957435</v>
      </c>
    </row>
    <row r="43" customFormat="false" ht="12.75" hidden="true" customHeight="false" outlineLevel="1" collapsed="false">
      <c r="A43" s="57" t="s">
        <v>79</v>
      </c>
      <c r="B43" s="54"/>
      <c r="C43" s="54"/>
      <c r="D43" s="54"/>
      <c r="E43" s="54"/>
      <c r="F43" s="54"/>
      <c r="G43" s="54"/>
      <c r="H43" s="54" t="n">
        <f aca="false">+(H7+H9)/(H25+H26)</f>
        <v>1.29462326543512</v>
      </c>
      <c r="I43" s="54"/>
      <c r="J43" s="54"/>
      <c r="K43" s="54"/>
      <c r="L43" s="54"/>
      <c r="M43" s="54"/>
      <c r="N43" s="54" t="n">
        <f aca="false">+(N7+N9)/(N25+N26)</f>
        <v>1.47949305567458</v>
      </c>
      <c r="O43" s="54"/>
      <c r="P43" s="54"/>
      <c r="Q43" s="54"/>
      <c r="R43" s="54"/>
      <c r="S43" s="54"/>
      <c r="T43" s="54" t="n">
        <f aca="false">+(T7+T9)/(T25+T26)</f>
        <v>1.67433776235849</v>
      </c>
      <c r="U43" s="54"/>
      <c r="V43" s="54"/>
      <c r="W43" s="54"/>
      <c r="X43" s="54"/>
      <c r="Y43" s="54"/>
      <c r="Z43" s="54" t="n">
        <f aca="false">+(Z7+Z9)/(Z25+Z26)</f>
        <v>1.84362340546497</v>
      </c>
      <c r="AA43" s="54"/>
      <c r="AB43" s="54"/>
      <c r="AC43" s="54"/>
      <c r="AD43" s="54"/>
      <c r="AE43" s="54"/>
      <c r="AF43" s="54" t="n">
        <f aca="false">+(AF7+AF9)/(AF25+AF26)</f>
        <v>2.07402070526625</v>
      </c>
      <c r="AG43" s="54"/>
      <c r="AH43" s="54"/>
      <c r="AI43" s="54"/>
      <c r="AJ43" s="54"/>
      <c r="AK43" s="54"/>
      <c r="AL43" s="54" t="n">
        <f aca="false">+(AL7+AL9)/(AL25+AL26)</f>
        <v>2.28828940915853</v>
      </c>
    </row>
    <row r="44" customFormat="false" ht="12.75" hidden="true" customHeight="false" outlineLevel="1" collapsed="false">
      <c r="A44" s="58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</row>
    <row r="45" customFormat="false" ht="12.75" hidden="true" customHeight="false" outlineLevel="1" collapsed="false">
      <c r="A45" s="58"/>
      <c r="B45" s="54"/>
      <c r="C45" s="59"/>
      <c r="D45" s="59"/>
      <c r="E45" s="59"/>
      <c r="F45" s="59"/>
      <c r="G45" s="59"/>
      <c r="H45" s="54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</row>
    <row r="46" customFormat="false" ht="12.75" hidden="true" customHeight="false" outlineLevel="1" collapsed="false">
      <c r="A46" s="58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</row>
    <row r="47" customFormat="false" ht="12.75" hidden="true" customHeight="false" outlineLevel="1" collapsed="false">
      <c r="B47" s="60"/>
      <c r="H47" s="60"/>
    </row>
    <row r="48" customFormat="false" ht="12.75" hidden="true" customHeight="false" outlineLevel="1" collapsed="false">
      <c r="A48" s="61"/>
      <c r="B48" s="62" t="s">
        <v>80</v>
      </c>
      <c r="D48" s="63"/>
      <c r="E48" s="63"/>
      <c r="I48" s="63"/>
      <c r="J48" s="63"/>
      <c r="K48" s="63"/>
    </row>
    <row r="49" customFormat="false" ht="12.75" hidden="true" customHeight="false" outlineLevel="1" collapsed="false">
      <c r="A49" s="64"/>
      <c r="B49" s="63"/>
      <c r="D49" s="63"/>
      <c r="E49" s="63"/>
      <c r="I49" s="63"/>
      <c r="J49" s="63"/>
      <c r="K49" s="63"/>
    </row>
    <row r="50" customFormat="false" ht="12.75" hidden="true" customHeight="false" outlineLevel="1" collapsed="false">
      <c r="A50" s="65"/>
      <c r="B50" s="66" t="s">
        <v>81</v>
      </c>
      <c r="D50" s="67"/>
      <c r="E50" s="63"/>
      <c r="I50" s="63"/>
      <c r="J50" s="67"/>
      <c r="K50" s="63"/>
    </row>
    <row r="51" customFormat="false" ht="12.75" hidden="true" customHeight="false" outlineLevel="1" collapsed="false">
      <c r="A51" s="65"/>
      <c r="B51" s="65" t="s">
        <v>60</v>
      </c>
      <c r="D51" s="67" t="s">
        <v>82</v>
      </c>
      <c r="E51" s="63"/>
      <c r="I51" s="63"/>
      <c r="J51" s="67"/>
      <c r="K51" s="63"/>
    </row>
    <row r="52" customFormat="false" ht="12.75" hidden="true" customHeight="false" outlineLevel="1" collapsed="false">
      <c r="A52" s="65"/>
      <c r="B52" s="65" t="s">
        <v>83</v>
      </c>
      <c r="D52" s="67" t="s">
        <v>84</v>
      </c>
      <c r="E52" s="63"/>
      <c r="I52" s="63"/>
      <c r="J52" s="67"/>
      <c r="K52" s="63"/>
      <c r="P52" s="68"/>
      <c r="V52" s="68"/>
      <c r="AB52" s="68"/>
      <c r="AH52" s="68"/>
    </row>
    <row r="53" customFormat="false" ht="12.75" hidden="true" customHeight="false" outlineLevel="1" collapsed="false">
      <c r="A53" s="65"/>
      <c r="B53" s="65" t="s">
        <v>85</v>
      </c>
      <c r="D53" s="67" t="s">
        <v>86</v>
      </c>
      <c r="E53" s="63"/>
      <c r="I53" s="63"/>
      <c r="J53" s="67"/>
      <c r="K53" s="63"/>
      <c r="P53" s="68"/>
      <c r="V53" s="68"/>
      <c r="AB53" s="68"/>
      <c r="AH53" s="68"/>
    </row>
    <row r="54" customFormat="false" ht="12.75" hidden="true" customHeight="false" outlineLevel="1" collapsed="false">
      <c r="A54" s="65"/>
      <c r="B54" s="65" t="s">
        <v>87</v>
      </c>
      <c r="D54" s="67" t="s">
        <v>88</v>
      </c>
      <c r="E54" s="63"/>
      <c r="I54" s="63"/>
      <c r="J54" s="67"/>
      <c r="K54" s="63"/>
      <c r="P54" s="68"/>
      <c r="V54" s="68"/>
      <c r="AB54" s="68"/>
      <c r="AH54" s="68"/>
    </row>
    <row r="55" customFormat="false" ht="12.75" hidden="true" customHeight="false" outlineLevel="1" collapsed="false">
      <c r="A55" s="65"/>
      <c r="B55" s="48" t="s">
        <v>89</v>
      </c>
      <c r="D55" s="67" t="s">
        <v>90</v>
      </c>
      <c r="E55" s="63"/>
      <c r="I55" s="63"/>
      <c r="J55" s="67"/>
      <c r="K55" s="63"/>
      <c r="P55" s="68"/>
      <c r="V55" s="68"/>
      <c r="AB55" s="68"/>
      <c r="AH55" s="68"/>
    </row>
    <row r="56" customFormat="false" ht="12.75" hidden="true" customHeight="false" outlineLevel="1" collapsed="false">
      <c r="A56" s="65"/>
      <c r="B56" s="65"/>
      <c r="D56" s="67"/>
      <c r="E56" s="63"/>
      <c r="I56" s="63"/>
      <c r="J56" s="67"/>
      <c r="K56" s="63"/>
      <c r="P56" s="68"/>
      <c r="V56" s="68"/>
      <c r="AB56" s="68"/>
      <c r="AH56" s="68"/>
    </row>
    <row r="57" customFormat="false" ht="12.75" hidden="true" customHeight="false" outlineLevel="1" collapsed="false">
      <c r="A57" s="69"/>
      <c r="B57" s="62" t="s">
        <v>49</v>
      </c>
      <c r="D57" s="67"/>
      <c r="E57" s="63"/>
      <c r="I57" s="63"/>
      <c r="J57" s="67"/>
      <c r="K57" s="63"/>
      <c r="P57" s="68"/>
      <c r="V57" s="68"/>
      <c r="AB57" s="68"/>
      <c r="AH57" s="68"/>
    </row>
    <row r="58" customFormat="false" ht="12.75" hidden="true" customHeight="false" outlineLevel="1" collapsed="false">
      <c r="A58" s="65"/>
      <c r="B58" s="65" t="s">
        <v>60</v>
      </c>
      <c r="D58" s="67" t="s">
        <v>91</v>
      </c>
      <c r="E58" s="63"/>
      <c r="I58" s="63"/>
      <c r="J58" s="67"/>
      <c r="K58" s="63"/>
      <c r="P58" s="68"/>
      <c r="V58" s="68"/>
      <c r="AB58" s="68"/>
      <c r="AH58" s="68"/>
    </row>
    <row r="59" customFormat="false" ht="12.75" hidden="true" customHeight="false" outlineLevel="1" collapsed="false">
      <c r="A59" s="65"/>
      <c r="B59" s="65" t="s">
        <v>83</v>
      </c>
      <c r="D59" s="67" t="s">
        <v>92</v>
      </c>
      <c r="E59" s="63"/>
      <c r="I59" s="63"/>
      <c r="J59" s="67"/>
      <c r="K59" s="63"/>
      <c r="P59" s="68"/>
      <c r="V59" s="68"/>
      <c r="AB59" s="68"/>
      <c r="AH59" s="68"/>
    </row>
    <row r="60" customFormat="false" ht="12.75" hidden="true" customHeight="false" outlineLevel="1" collapsed="false">
      <c r="A60" s="65"/>
      <c r="B60" s="65" t="s">
        <v>87</v>
      </c>
      <c r="D60" s="67" t="s">
        <v>93</v>
      </c>
      <c r="E60" s="63"/>
      <c r="I60" s="63"/>
      <c r="J60" s="67"/>
      <c r="K60" s="63"/>
      <c r="P60" s="68"/>
      <c r="V60" s="68"/>
      <c r="AB60" s="68"/>
      <c r="AH60" s="68"/>
    </row>
    <row r="61" customFormat="false" ht="12.75" hidden="true" customHeight="false" outlineLevel="1" collapsed="false">
      <c r="A61" s="65"/>
      <c r="B61" s="65"/>
      <c r="D61" s="67"/>
      <c r="E61" s="63"/>
      <c r="I61" s="63"/>
      <c r="J61" s="67"/>
      <c r="K61" s="63"/>
      <c r="P61" s="68"/>
      <c r="V61" s="68"/>
      <c r="AB61" s="68"/>
      <c r="AH61" s="68"/>
    </row>
    <row r="62" customFormat="false" ht="12.75" hidden="true" customHeight="false" outlineLevel="1" collapsed="false">
      <c r="A62" s="65"/>
      <c r="B62" s="62" t="s">
        <v>94</v>
      </c>
      <c r="D62" s="67"/>
      <c r="E62" s="63"/>
      <c r="I62" s="63"/>
      <c r="J62" s="67"/>
      <c r="K62" s="63"/>
      <c r="P62" s="68"/>
      <c r="V62" s="68"/>
      <c r="AB62" s="68"/>
      <c r="AH62" s="68"/>
    </row>
    <row r="63" customFormat="false" ht="12.75" hidden="true" customHeight="false" outlineLevel="1" collapsed="false">
      <c r="A63" s="65"/>
      <c r="B63" s="65" t="s">
        <v>60</v>
      </c>
      <c r="D63" s="67" t="s">
        <v>95</v>
      </c>
      <c r="E63" s="63"/>
      <c r="I63" s="63"/>
      <c r="J63" s="67"/>
      <c r="K63" s="63"/>
      <c r="P63" s="68"/>
      <c r="V63" s="68"/>
      <c r="AB63" s="68"/>
      <c r="AH63" s="68"/>
    </row>
    <row r="64" customFormat="false" ht="12.75" hidden="true" customHeight="false" outlineLevel="1" collapsed="false">
      <c r="A64" s="65"/>
      <c r="B64" s="65" t="s">
        <v>87</v>
      </c>
      <c r="D64" s="67" t="s">
        <v>96</v>
      </c>
      <c r="E64" s="63"/>
      <c r="I64" s="63"/>
      <c r="J64" s="67"/>
      <c r="K64" s="63"/>
      <c r="P64" s="68"/>
      <c r="V64" s="68"/>
      <c r="AB64" s="68"/>
      <c r="AH64" s="68"/>
    </row>
    <row r="65" customFormat="false" ht="12.75" hidden="true" customHeight="false" outlineLevel="1" collapsed="false">
      <c r="A65" s="64"/>
      <c r="B65" s="48" t="s">
        <v>97</v>
      </c>
      <c r="D65" s="67" t="s">
        <v>98</v>
      </c>
      <c r="E65" s="63"/>
      <c r="I65" s="63"/>
      <c r="J65" s="67"/>
      <c r="K65" s="63"/>
      <c r="P65" s="68"/>
      <c r="V65" s="68"/>
      <c r="AB65" s="68"/>
      <c r="AH65" s="68"/>
    </row>
    <row r="66" customFormat="false" ht="12.75" hidden="true" customHeight="false" outlineLevel="1" collapsed="false">
      <c r="B66" s="65"/>
      <c r="D66" s="67"/>
      <c r="I66" s="63"/>
      <c r="J66" s="67"/>
      <c r="P66" s="68"/>
      <c r="V66" s="68"/>
      <c r="AB66" s="68"/>
      <c r="AH66" s="68"/>
    </row>
    <row r="67" customFormat="false" ht="12.75" hidden="true" customHeight="false" outlineLevel="1" collapsed="false">
      <c r="B67" s="62" t="s">
        <v>51</v>
      </c>
      <c r="D67" s="67"/>
      <c r="I67" s="63"/>
      <c r="J67" s="67"/>
      <c r="P67" s="68"/>
      <c r="V67" s="68"/>
      <c r="AB67" s="68"/>
      <c r="AH67" s="68"/>
    </row>
    <row r="68" customFormat="false" ht="12.75" hidden="true" customHeight="false" outlineLevel="1" collapsed="false">
      <c r="B68" s="48" t="s">
        <v>97</v>
      </c>
      <c r="D68" s="67" t="s">
        <v>99</v>
      </c>
      <c r="I68" s="63"/>
      <c r="J68" s="67"/>
      <c r="P68" s="68"/>
      <c r="V68" s="68"/>
      <c r="AB68" s="68"/>
      <c r="AH68" s="68"/>
    </row>
    <row r="69" customFormat="false" ht="12.75" hidden="true" customHeight="false" outlineLevel="1" collapsed="false">
      <c r="B69" s="65" t="s">
        <v>100</v>
      </c>
      <c r="D69" s="67" t="s">
        <v>99</v>
      </c>
      <c r="I69" s="63"/>
      <c r="J69" s="67"/>
      <c r="P69" s="68"/>
      <c r="V69" s="68"/>
      <c r="AB69" s="68"/>
      <c r="AH69" s="68"/>
    </row>
    <row r="70" customFormat="false" ht="12.75" hidden="true" customHeight="false" outlineLevel="1" collapsed="false">
      <c r="B70" s="63"/>
      <c r="D70" s="63"/>
      <c r="I70" s="63"/>
      <c r="J70" s="63"/>
      <c r="P70" s="68"/>
      <c r="V70" s="68"/>
      <c r="AB70" s="68"/>
      <c r="AH70" s="68"/>
    </row>
    <row r="71" customFormat="false" ht="12.75" hidden="true" customHeight="false" outlineLevel="1" collapsed="false">
      <c r="B71" s="62" t="s">
        <v>101</v>
      </c>
      <c r="D71" s="70" t="n">
        <v>0.6</v>
      </c>
      <c r="I71" s="63"/>
      <c r="J71" s="63"/>
      <c r="P71" s="68"/>
      <c r="V71" s="68"/>
      <c r="AB71" s="68"/>
      <c r="AH71" s="68"/>
    </row>
    <row r="72" customFormat="false" ht="12.75" hidden="true" customHeight="false" outlineLevel="1" collapsed="false">
      <c r="B72" s="65" t="s">
        <v>60</v>
      </c>
      <c r="D72" s="67" t="s">
        <v>102</v>
      </c>
      <c r="I72" s="63"/>
      <c r="J72" s="67"/>
    </row>
    <row r="73" customFormat="false" ht="12.75" hidden="true" customHeight="false" outlineLevel="1" collapsed="false">
      <c r="B73" s="48" t="s">
        <v>89</v>
      </c>
      <c r="D73" s="67" t="s">
        <v>103</v>
      </c>
      <c r="I73" s="63"/>
      <c r="J73" s="67"/>
    </row>
    <row r="74" customFormat="false" ht="12.75" hidden="true" customHeight="false" outlineLevel="1" collapsed="false">
      <c r="B74" s="63"/>
      <c r="C74" s="63"/>
      <c r="D74" s="63"/>
      <c r="H74" s="63"/>
      <c r="I74" s="63"/>
      <c r="J74" s="63"/>
    </row>
    <row r="75" customFormat="false" ht="12.75" hidden="true" customHeight="false" outlineLevel="1" collapsed="false">
      <c r="B75" s="43"/>
      <c r="H75" s="43"/>
    </row>
    <row r="76" customFormat="false" ht="12.75" hidden="true" customHeight="false" outlineLevel="1" collapsed="false">
      <c r="D76" s="71" t="s">
        <v>104</v>
      </c>
    </row>
    <row r="77" customFormat="false" ht="12.75" hidden="true" customHeight="false" outlineLevel="1" collapsed="false"/>
    <row r="78" customFormat="false" ht="12.75" hidden="true" customHeight="false" outlineLevel="1" collapsed="false"/>
    <row r="79" customFormat="false" ht="12.75" hidden="true" customHeight="false" outlineLevel="1" collapsed="false"/>
    <row r="80" customFormat="false" ht="12.75" hidden="true" customHeight="false" outlineLevel="1" collapsed="false"/>
    <row r="81" customFormat="false" ht="12.75" hidden="true" customHeight="false" outlineLevel="1" collapsed="false"/>
    <row r="82" customFormat="false" ht="12.75" hidden="true" customHeight="false" outlineLevel="1" collapsed="false"/>
    <row r="83" customFormat="false" ht="12.75" hidden="true" customHeight="false" outlineLevel="1" collapsed="false"/>
    <row r="84" customFormat="false" ht="12.75" hidden="true" customHeight="false" outlineLevel="1" collapsed="false"/>
    <row r="85" customFormat="false" ht="12.75" hidden="true" customHeight="false" outlineLevel="1" collapsed="false"/>
    <row r="86" customFormat="false" ht="12.75" hidden="true" customHeight="false" outlineLevel="1" collapsed="false"/>
  </sheetData>
  <printOptions headings="false" gridLines="false" gridLinesSet="true" horizontalCentered="true" verticalCentered="false"/>
  <pageMargins left="0" right="0" top="1.25" bottom="0.984027777777778" header="0.5" footer="0.2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Roman,Bold"Panda Gila River, LP
Pro forma Balance Sheet
Year Ending December 31,</oddHeader>
    <oddFooter>&amp;R&amp;"Times New Roman,Regular"&amp;8&amp;D
&amp;F</oddFooter>
  </headerFooter>
  <rowBreaks count="1" manualBreakCount="1">
    <brk id="48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1999-09-28T19:20:06Z</dcterms:created>
  <dc:creator>Kevin Day</dc:creator>
  <dc:description/>
  <dc:language>en-US</dc:language>
  <cp:lastModifiedBy>Michael Trentel</cp:lastModifiedBy>
  <cp:lastPrinted>2001-10-11T14:18:24Z</cp:lastPrinted>
  <cp:revision>0</cp:revision>
  <dc:subject/>
  <dc:title/>
</cp:coreProperties>
</file>